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F37DC4C2-70A4-4FA3-A208-10B465995D6D}" xr6:coauthVersionLast="47" xr6:coauthVersionMax="47" xr10:uidLastSave="{00000000-0000-0000-0000-000000000000}"/>
  <bookViews>
    <workbookView xWindow="-120" yWindow="-120" windowWidth="29040" windowHeight="15720" firstSheet="8" activeTab="1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اوراق!$A$1:$AM$84</definedName>
    <definedName name="_xlnm.Print_Area" localSheetId="1">'اوراق مشتقه'!$A$1:$AX$49</definedName>
    <definedName name="_xlnm.Print_Area" localSheetId="4">'تعدیل قیمت'!$A$1:$N$48</definedName>
    <definedName name="_xlnm.Print_Area" localSheetId="6">درآمد!$A$1:$K$13</definedName>
    <definedName name="_xlnm.Print_Area" localSheetId="11">'درآمد سپرده بانکی'!$A$1:$K$22</definedName>
    <definedName name="_xlnm.Print_Area" localSheetId="9">'درآمد سرمایه گذاری در اوراق به'!$A$1:$S$112</definedName>
    <definedName name="_xlnm.Print_Area" localSheetId="7">'درآمد سرمایه گذاری در سهام'!$A$1:$X$58</definedName>
    <definedName name="_xlnm.Print_Area" localSheetId="8">'درآمد سرمایه گذاری در صندوق'!$A$1:$X$33</definedName>
    <definedName name="_xlnm.Print_Area" localSheetId="13">'درآمد سود سهام'!$A$1:$T$11</definedName>
    <definedName name="_xlnm.Print_Area" localSheetId="17">'درآمد ناشی از تغییر قیمت اوراق'!$A$1:$S$130</definedName>
    <definedName name="_xlnm.Print_Area" localSheetId="16">'درآمد ناشی از فروش'!$A$1:$R$105</definedName>
    <definedName name="_xlnm.Print_Area" localSheetId="12">'سایر درآمدها'!$A$1:$G$11</definedName>
    <definedName name="_xlnm.Print_Area" localSheetId="5">سپرده!$A$1:$M$21</definedName>
    <definedName name="_xlnm.Print_Area" localSheetId="14">'سود اوراق بهادار'!$A$1:$S$99</definedName>
    <definedName name="_xlnm.Print_Area" localSheetId="15">'سود سپرده بانکی'!$A$1:$N$22</definedName>
    <definedName name="_xlnm.Print_Area" localSheetId="0">سهام!$A$1:$AC$43</definedName>
    <definedName name="_xlnm.Print_Area" localSheetId="10">'مبالغ تخصیصی اوراق'!$A$1:$R$52</definedName>
    <definedName name="_xlnm.Print_Area" localSheetId="2">'واحدهای صندوق'!$A$1:$AB$30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12" l="1"/>
  <c r="J10" i="12" l="1"/>
  <c r="J12" i="12"/>
  <c r="F11" i="14"/>
  <c r="D11" i="14"/>
  <c r="W33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9" i="10"/>
  <c r="L33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9" i="10"/>
  <c r="W58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9" i="9"/>
  <c r="L58" i="9"/>
  <c r="L56" i="9"/>
  <c r="L5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9" i="9"/>
  <c r="J10" i="8"/>
  <c r="J11" i="8"/>
  <c r="F12" i="8"/>
  <c r="J12" i="8" s="1"/>
  <c r="F11" i="8"/>
  <c r="F10" i="8"/>
  <c r="F9" i="8"/>
  <c r="J9" i="8" s="1"/>
  <c r="F8" i="8"/>
  <c r="J8" i="8" s="1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9" i="9"/>
  <c r="U58" i="9" s="1"/>
  <c r="S58" i="9"/>
  <c r="J58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10" i="9"/>
  <c r="J9" i="9"/>
  <c r="H58" i="9"/>
  <c r="F58" i="9"/>
  <c r="D58" i="9"/>
  <c r="Q58" i="9"/>
  <c r="N58" i="9"/>
  <c r="Q33" i="10"/>
  <c r="S33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9" i="10"/>
  <c r="U33" i="10" s="1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9" i="10"/>
  <c r="J33" i="10" s="1"/>
  <c r="H33" i="10"/>
  <c r="F33" i="10"/>
  <c r="R112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0" i="11"/>
  <c r="R9" i="11"/>
  <c r="P112" i="11"/>
  <c r="N112" i="11"/>
  <c r="J21" i="11"/>
  <c r="J20" i="11"/>
  <c r="L112" i="11"/>
  <c r="N99" i="17"/>
  <c r="N16" i="17"/>
  <c r="N58" i="17"/>
  <c r="N13" i="17"/>
  <c r="R13" i="17" s="1"/>
  <c r="N19" i="17"/>
  <c r="N33" i="17"/>
  <c r="N15" i="17"/>
  <c r="R15" i="17" s="1"/>
  <c r="D82" i="11"/>
  <c r="D68" i="11"/>
  <c r="J68" i="11" s="1"/>
  <c r="H58" i="17"/>
  <c r="H13" i="17"/>
  <c r="J11" i="11"/>
  <c r="J12" i="11"/>
  <c r="J13" i="11"/>
  <c r="J14" i="11"/>
  <c r="J15" i="11"/>
  <c r="J16" i="11"/>
  <c r="J17" i="11"/>
  <c r="J18" i="11"/>
  <c r="J19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0" i="11"/>
  <c r="J9" i="11"/>
  <c r="F112" i="11"/>
  <c r="J22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8" i="13"/>
  <c r="F22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8" i="13"/>
  <c r="H22" i="13"/>
  <c r="D22" i="13"/>
  <c r="Q11" i="15"/>
  <c r="S11" i="15"/>
  <c r="S9" i="15"/>
  <c r="S8" i="15"/>
  <c r="O11" i="15"/>
  <c r="O9" i="15"/>
  <c r="J99" i="17"/>
  <c r="P99" i="17"/>
  <c r="N92" i="17"/>
  <c r="R92" i="17" s="1"/>
  <c r="N43" i="17"/>
  <c r="R43" i="17" s="1"/>
  <c r="R10" i="17"/>
  <c r="R11" i="17"/>
  <c r="R12" i="17"/>
  <c r="R14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2" i="17"/>
  <c r="R33" i="17"/>
  <c r="R34" i="17"/>
  <c r="R35" i="17"/>
  <c r="R36" i="17"/>
  <c r="R37" i="17"/>
  <c r="R38" i="17"/>
  <c r="R39" i="17"/>
  <c r="R40" i="17"/>
  <c r="R41" i="17"/>
  <c r="R42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89" i="17"/>
  <c r="R90" i="17"/>
  <c r="R91" i="17"/>
  <c r="R93" i="17"/>
  <c r="R94" i="17"/>
  <c r="R95" i="17"/>
  <c r="R96" i="17"/>
  <c r="R97" i="17"/>
  <c r="R98" i="17"/>
  <c r="R9" i="17"/>
  <c r="R8" i="17"/>
  <c r="N29" i="17"/>
  <c r="N30" i="17"/>
  <c r="R30" i="17" s="1"/>
  <c r="N31" i="17"/>
  <c r="R31" i="17" s="1"/>
  <c r="H29" i="17"/>
  <c r="L29" i="17" s="1"/>
  <c r="H31" i="17"/>
  <c r="H30" i="17"/>
  <c r="L30" i="17" s="1"/>
  <c r="L20" i="17"/>
  <c r="H43" i="17"/>
  <c r="L43" i="17" s="1"/>
  <c r="L10" i="17"/>
  <c r="L11" i="17"/>
  <c r="L12" i="17"/>
  <c r="L13" i="17"/>
  <c r="L14" i="17"/>
  <c r="L15" i="17"/>
  <c r="L16" i="17"/>
  <c r="L17" i="17"/>
  <c r="L18" i="17"/>
  <c r="L19" i="17"/>
  <c r="L21" i="17"/>
  <c r="L22" i="17"/>
  <c r="L23" i="17"/>
  <c r="L24" i="17"/>
  <c r="L25" i="17"/>
  <c r="L26" i="17"/>
  <c r="L27" i="17"/>
  <c r="L28" i="17"/>
  <c r="L32" i="17"/>
  <c r="L33" i="17"/>
  <c r="L34" i="17"/>
  <c r="L35" i="17"/>
  <c r="L36" i="17"/>
  <c r="L37" i="17"/>
  <c r="L38" i="17"/>
  <c r="L39" i="17"/>
  <c r="L40" i="17"/>
  <c r="L41" i="17"/>
  <c r="L42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" i="17"/>
  <c r="L8" i="17"/>
  <c r="J13" i="8" l="1"/>
  <c r="F13" i="8"/>
  <c r="H9" i="8" s="1"/>
  <c r="H10" i="8"/>
  <c r="H12" i="8"/>
  <c r="H11" i="8"/>
  <c r="J112" i="11"/>
  <c r="H112" i="11"/>
  <c r="D112" i="11"/>
  <c r="H99" i="17"/>
  <c r="R99" i="17"/>
  <c r="L31" i="17"/>
  <c r="L99" i="17" s="1"/>
  <c r="H8" i="8" l="1"/>
  <c r="H13" i="8" s="1"/>
  <c r="M22" i="18"/>
  <c r="K22" i="18"/>
  <c r="I22" i="18"/>
  <c r="G22" i="18"/>
  <c r="E22" i="18"/>
  <c r="C22" i="18"/>
  <c r="I130" i="21"/>
  <c r="G130" i="21"/>
  <c r="E130" i="21"/>
  <c r="Q105" i="19"/>
  <c r="M105" i="19"/>
  <c r="E105" i="19"/>
  <c r="O105" i="19" l="1"/>
  <c r="Q130" i="21"/>
  <c r="M130" i="21"/>
  <c r="L21" i="7"/>
  <c r="L10" i="7"/>
  <c r="L11" i="7"/>
  <c r="L12" i="7"/>
  <c r="L13" i="7"/>
  <c r="L14" i="7"/>
  <c r="L15" i="7"/>
  <c r="L16" i="7"/>
  <c r="L17" i="7"/>
  <c r="L18" i="7"/>
  <c r="L19" i="7"/>
  <c r="L20" i="7"/>
  <c r="L9" i="7"/>
  <c r="J21" i="7"/>
  <c r="H21" i="7"/>
  <c r="F21" i="7"/>
  <c r="D21" i="7"/>
  <c r="T72" i="5"/>
  <c r="T84" i="5"/>
  <c r="AJ73" i="5"/>
  <c r="AJ84" i="5" s="1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4" i="5"/>
  <c r="AL75" i="5"/>
  <c r="AL76" i="5"/>
  <c r="AL77" i="5"/>
  <c r="AL78" i="5"/>
  <c r="AL79" i="5"/>
  <c r="AL80" i="5"/>
  <c r="AL81" i="5"/>
  <c r="AL82" i="5"/>
  <c r="AL83" i="5"/>
  <c r="AL9" i="5"/>
  <c r="Y30" i="4"/>
  <c r="AA10" i="4"/>
  <c r="AA11" i="4"/>
  <c r="AA14" i="4"/>
  <c r="AA15" i="4"/>
  <c r="AA17" i="4"/>
  <c r="AA18" i="4"/>
  <c r="AA19" i="4"/>
  <c r="AA22" i="4"/>
  <c r="AA23" i="4"/>
  <c r="AA25" i="4"/>
  <c r="AA27" i="4"/>
  <c r="AA9" i="4"/>
  <c r="AA12" i="4"/>
  <c r="AA13" i="4"/>
  <c r="AA16" i="4"/>
  <c r="AA20" i="4"/>
  <c r="AA21" i="4"/>
  <c r="AA24" i="4"/>
  <c r="AA28" i="4"/>
  <c r="AA29" i="4"/>
  <c r="AB4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9" i="2"/>
  <c r="Z43" i="2"/>
  <c r="X43" i="2"/>
  <c r="J43" i="2"/>
  <c r="H43" i="2"/>
  <c r="O130" i="21" l="1"/>
  <c r="AL73" i="5"/>
  <c r="AL84" i="5"/>
  <c r="I30" i="4"/>
  <c r="AA26" i="4"/>
  <c r="AA30" i="4" s="1"/>
  <c r="I105" i="19"/>
  <c r="G105" i="19"/>
</calcChain>
</file>

<file path=xl/sharedStrings.xml><?xml version="1.0" encoding="utf-8"?>
<sst xmlns="http://schemas.openxmlformats.org/spreadsheetml/2006/main" count="1516" uniqueCount="501">
  <si>
    <t>صندوق سرمایه‌گذاری در اوراق بهادار با درآمد ثابت کاردان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</si>
  <si>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</si>
  <si>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</si>
  <si>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</si>
  <si>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</si>
  <si>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</si>
  <si>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</si>
  <si>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</si>
  <si>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</si>
  <si>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</si>
  <si>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</si>
  <si>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</si>
  <si>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</si>
  <si>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</si>
  <si>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</si>
  <si>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</si>
  <si>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</si>
  <si>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</si>
  <si>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</si>
  <si>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</si>
  <si>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</si>
  <si>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</si>
  <si>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</si>
  <si>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</si>
  <si>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</si>
  <si>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</si>
  <si>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</si>
  <si>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</si>
  <si>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</si>
  <si>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</si>
  <si>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</si>
  <si>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</si>
  <si>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</si>
  <si>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داروسازی کاسپین تامین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</si>
  <si>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</si>
  <si>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</si>
  <si>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</si>
  <si>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</si>
  <si>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</si>
  <si>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</si>
  <si>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</si>
  <si>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</si>
  <si>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صنایع پتروشیمی خلیج فارس</t>
  </si>
  <si>
    <t>فجر انرژی خلیج فارس</t>
  </si>
  <si>
    <t>فولاد مبارکه اصفهان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</si>
  <si>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</si>
  <si>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</si>
  <si>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</si>
  <si>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</si>
  <si>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</si>
  <si>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</si>
  <si>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هامون نایزه</t>
  </si>
  <si>
    <t>پتروشیمی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</si>
  <si>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</si>
  <si>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</si>
  <si>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</si>
  <si>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</si>
  <si>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</si>
  <si>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</si>
  <si>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</si>
  <si>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</si>
  <si>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</si>
  <si>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</si>
  <si>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</si>
  <si>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</si>
  <si>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</si>
  <si>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</si>
  <si>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</si>
  <si>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</si>
  <si>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</si>
  <si>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</si>
  <si>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</si>
  <si>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</si>
  <si>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</si>
  <si>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</si>
  <si>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</si>
  <si>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</si>
  <si>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</si>
  <si>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سروسودمند مدبران-سهام</t>
  </si>
  <si>
    <t>صندوق س صنایع اندیشه صبا2-بخشی</t>
  </si>
  <si>
    <t>صندوق س. بخشی صنایع دانایان1-ب</t>
  </si>
  <si>
    <t>صندوق س. بخشی کیان2-ب</t>
  </si>
  <si>
    <t>صندوق س. ثروت هیوا-س</t>
  </si>
  <si>
    <t>صندوق س. درسهام اطلس-س</t>
  </si>
  <si>
    <t>صندوق س. شاخصی هم وزن همسنگ-س</t>
  </si>
  <si>
    <t>صندوق س. طلا کیمیا زرین کاردان</t>
  </si>
  <si>
    <t>صندوق س.امتیاز اول-س</t>
  </si>
  <si>
    <t>صندوق س.بخشی ثروت آفرین1-ب</t>
  </si>
  <si>
    <t>صندوق س.سهامی پرتو آمال-س</t>
  </si>
  <si>
    <t>صندوق س.سهم نگر جام جم-س</t>
  </si>
  <si>
    <t>صندوق س.موج گستر ثروت-س</t>
  </si>
  <si>
    <t>صندوق سرمایه‌گذاری نیکی گستران</t>
  </si>
  <si>
    <t>صندوق صبا</t>
  </si>
  <si>
    <t>صندوق واسطه گری مالی یکم-سهام</t>
  </si>
  <si>
    <t>صندوق س. بخشی صنایع گندم1-ب</t>
  </si>
  <si>
    <t>صندوق س.بخشی صنایع سورنا3-ب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</si>
  <si>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</si>
  <si>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</si>
  <si>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</si>
  <si>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</si>
  <si>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</si>
  <si>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</si>
  <si>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</si>
  <si>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</si>
  <si>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</si>
  <si>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</si>
  <si>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</si>
  <si>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</si>
  <si>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</si>
  <si>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</si>
  <si>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</si>
  <si>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</si>
  <si>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</si>
  <si>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</si>
  <si>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</si>
  <si>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</si>
  <si>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</si>
  <si>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</si>
  <si>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</si>
  <si>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</si>
  <si>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</si>
  <si>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</si>
  <si>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</si>
  <si>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</si>
  <si>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</si>
  <si>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</si>
  <si>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</si>
  <si>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</si>
  <si>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</si>
  <si>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</si>
  <si>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</si>
  <si>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</si>
  <si>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</si>
  <si>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</si>
  <si>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</si>
  <si>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</si>
  <si>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</si>
  <si>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</si>
  <si>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</si>
  <si>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</si>
  <si>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</si>
  <si>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خزانه-م8بودجه02-041211</t>
  </si>
  <si>
    <t>1402/12/20</t>
  </si>
  <si>
    <t>1404/12/11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</si>
  <si>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</si>
  <si>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</si>
  <si>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</si>
  <si>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</si>
  <si>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</si>
  <si>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</si>
  <si>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</si>
  <si>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</si>
  <si>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</si>
  <si>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</si>
  <si>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صکوک اجاره اخابر06-3ماهه23%</t>
  </si>
  <si>
    <t>1402/11/14</t>
  </si>
  <si>
    <t>1406/11/14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</si>
  <si>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</si>
  <si>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</si>
  <si>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</si>
  <si>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</si>
  <si>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</si>
  <si>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</si>
  <si>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</si>
  <si>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</si>
  <si>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</si>
  <si>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</si>
  <si>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</si>
  <si>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</si>
  <si>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</si>
  <si>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</si>
  <si>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</si>
  <si>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</si>
  <si>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</si>
  <si>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</si>
  <si>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</si>
  <si>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</si>
  <si>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</si>
  <si>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</si>
  <si>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</si>
  <si>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</si>
  <si>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</si>
  <si>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</si>
  <si>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</si>
  <si>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</si>
  <si>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</si>
  <si>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</si>
  <si>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</si>
  <si>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</si>
  <si>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</si>
  <si>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</si>
  <si>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</si>
  <si>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</si>
  <si>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</si>
  <si>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</si>
  <si>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</si>
  <si>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</si>
  <si>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</si>
  <si>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</si>
  <si>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</si>
  <si>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</si>
  <si>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</si>
  <si>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</si>
  <si>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</si>
  <si>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</si>
  <si>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</si>
  <si>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</si>
  <si>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</si>
  <si>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</si>
  <si>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</si>
  <si>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</si>
  <si>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</si>
  <si>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</si>
  <si>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</si>
  <si>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</si>
  <si>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</si>
  <si>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</si>
  <si>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</si>
  <si>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</si>
  <si>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</si>
  <si>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</si>
  <si>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</si>
  <si>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</si>
  <si>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</si>
  <si>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</si>
  <si>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</si>
  <si>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</si>
  <si>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</si>
  <si>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</si>
  <si>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</si>
  <si>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</si>
  <si>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</si>
  <si>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</si>
  <si>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</si>
  <si>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</si>
  <si>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</si>
  <si>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</si>
  <si>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</si>
  <si>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</si>
  <si>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</si>
  <si>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</si>
  <si>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</si>
  <si>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</si>
  <si>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</si>
  <si>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</si>
  <si>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</si>
  <si>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</si>
  <si>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</si>
  <si>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</si>
  <si>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</si>
  <si>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</si>
  <si>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</si>
  <si>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</si>
  <si>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</si>
  <si>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</si>
  <si>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</si>
  <si>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</si>
  <si>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</si>
  <si>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</si>
  <si>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</si>
  <si>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</si>
  <si>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</si>
  <si>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</si>
  <si>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</si>
  <si>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</si>
  <si>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</si>
  <si>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عام دولت238-ش.خ061022</t>
  </si>
  <si>
    <t>1404/07/22</t>
  </si>
  <si>
    <t>1406/10/22</t>
  </si>
  <si>
    <t>مرابحه عام دولت240-ش.خ060929</t>
  </si>
  <si>
    <t>1404/07/29</t>
  </si>
  <si>
    <t>1406/09/29</t>
  </si>
  <si>
    <t>مرابحه عام دولت247-ش.خ070920</t>
  </si>
  <si>
    <t>1404/08/20</t>
  </si>
  <si>
    <t>1407/09/20</t>
  </si>
  <si>
    <t>مرابحه عام دولت256-ش.خ070318</t>
  </si>
  <si>
    <t>1404/09/18</t>
  </si>
  <si>
    <t>1407/03/18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</si>
  <si>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</si>
  <si>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</si>
  <si>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</si>
  <si>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</si>
  <si>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</si>
  <si>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</si>
  <si>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</si>
  <si>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</si>
  <si>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</si>
  <si>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</si>
  <si>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</si>
  <si>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</si>
  <si>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</si>
  <si>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</si>
  <si>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مرابحه عام دولت272-ش.خ071028</t>
  </si>
  <si>
    <t>1404/11/28</t>
  </si>
  <si>
    <t>1407/10/28</t>
  </si>
  <si>
    <t>مرابحه عام دولت269-ش.خ071021</t>
  </si>
  <si>
    <t>1404/11/21</t>
  </si>
  <si>
    <t>1407/10/21</t>
  </si>
  <si>
    <t>مرابحه عام دولت253-ش.خ070311</t>
  </si>
  <si>
    <t>1404/09/11</t>
  </si>
  <si>
    <t>1407/03/11</t>
  </si>
  <si>
    <t>مرابحه عام دولت263-ش.خ070223</t>
  </si>
  <si>
    <t>1404/10/23</t>
  </si>
  <si>
    <t>1407/02/23</t>
  </si>
  <si>
    <t>مرابحه عام دولت267-ش.خ071014</t>
  </si>
  <si>
    <t>1404/11/14</t>
  </si>
  <si>
    <t>1407/10/14</t>
  </si>
  <si>
    <t>مرابحه عام دولت245-ش.خ070813</t>
  </si>
  <si>
    <t>1404/08/13</t>
  </si>
  <si>
    <t>1407/08/13</t>
  </si>
  <si>
    <t>اوراق مشارکت طرح قطارشهری کرج جدید 1403</t>
  </si>
  <si>
    <t>خیر</t>
  </si>
  <si>
    <t>1403/12/28</t>
  </si>
  <si>
    <t>1407/12/28</t>
  </si>
  <si>
    <t>اوراق مشارکت طرح قطارشهری اصفهان 1404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</si>
  <si>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</si>
  <si>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</si>
  <si>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</si>
  <si>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</si>
  <si>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</si>
  <si>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</si>
  <si>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</si>
  <si>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</si>
  <si>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</si>
  <si>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</si>
  <si>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</si>
  <si>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</si>
  <si>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</si>
  <si>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</si>
  <si>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</si>
  <si>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</si>
  <si>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</si>
  <si>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</si>
  <si>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</si>
  <si>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</si>
  <si>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</si>
  <si>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</si>
  <si>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</si>
  <si>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</si>
  <si>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</si>
  <si>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</si>
  <si>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</si>
  <si>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</si>
  <si>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</si>
  <si>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</si>
  <si>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</si>
  <si>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</si>
  <si>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</si>
  <si>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</si>
  <si>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</si>
  <si>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</si>
  <si>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</si>
  <si>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</si>
  <si>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</si>
  <si>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</si>
  <si>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</si>
  <si>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صدرتامین</t>
  </si>
  <si>
    <t>ح . سرمایه‌گذاری‌ سپه‌</t>
  </si>
  <si>
    <t>کشت و دامداری فکا</t>
  </si>
  <si>
    <t>گروه انتخاب الکترونیک آرمان</t>
  </si>
  <si>
    <t>گروه صنایع کاغذ پارس</t>
  </si>
  <si>
    <t>بانک صادرات ایران</t>
  </si>
  <si>
    <t>بین المللی توسعه ص. معادن غدیر</t>
  </si>
  <si>
    <t>سرمایه‌گذاری‌ سایپا</t>
  </si>
  <si>
    <t>سیمان‌مازندران‌</t>
  </si>
  <si>
    <t>بورس انرژی ایران</t>
  </si>
  <si>
    <t>رادیاتور ایران‌</t>
  </si>
  <si>
    <t>گروه مالی صبا تامین</t>
  </si>
  <si>
    <t>تولیدات پتروشیمی قائد بصیر</t>
  </si>
  <si>
    <t>ریخته‌گری‌ تراکتورسازی‌ ایران‌</t>
  </si>
  <si>
    <t>تامین سرمایه کاردان</t>
  </si>
  <si>
    <t>-2-2</t>
  </si>
  <si>
    <t>درآمد حاصل از سرمایه­گذاری در واحدهای صندوق</t>
  </si>
  <si>
    <t>درآمد سود صندوق</t>
  </si>
  <si>
    <t>صندوق س صنایع اعتبار1-بخشی</t>
  </si>
  <si>
    <t>صندوق س.بخشی صنایع پاداش2-ب</t>
  </si>
  <si>
    <t>صندوق س صنایع دایا3-بخشی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</si>
  <si>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</si>
  <si>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</si>
  <si>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</si>
  <si>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</si>
  <si>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فاران شیمی 14050730</t>
  </si>
  <si>
    <t>اجاره دومینو14061003</t>
  </si>
  <si>
    <t>اجاره گلریز پلیمر قم14051026</t>
  </si>
  <si>
    <t>مرابحه فولاد آتیه 14061206</t>
  </si>
  <si>
    <t>مرابحه اتومبیل سازی فردا051224</t>
  </si>
  <si>
    <t>اسنادخزانه-م7بودجه01-040714</t>
  </si>
  <si>
    <t>اسنادخزانه-م5بودجه01-041015</t>
  </si>
  <si>
    <t>اسنادخزانه-م8بودجه01-040728</t>
  </si>
  <si>
    <t>مرابحه عام دولت139-ش.خ040804</t>
  </si>
  <si>
    <t>مرابحه عام دولت143-ش.خ041009</t>
  </si>
  <si>
    <t>مرابحه عام دولت144-ش.خ040730</t>
  </si>
  <si>
    <t>مرابحه عام دولت145-ش.خ050707</t>
  </si>
  <si>
    <t>اسناد خزانه-م7بودجه02-040910</t>
  </si>
  <si>
    <t>مرابحه عام دولت174-ش.خ041027</t>
  </si>
  <si>
    <t>اجاره تابان کاردان14041015</t>
  </si>
  <si>
    <t>مرابحه عام دولت228-ش.خ070521</t>
  </si>
  <si>
    <t>مرابحه عام دولت229-ش.خ061028</t>
  </si>
  <si>
    <t>مرابحه عام دولت237-ش.خ070715</t>
  </si>
  <si>
    <t>مرابحه عام دولت178-ش.خ041117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</si>
  <si>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</si>
  <si>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</si>
  <si>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</si>
  <si>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</si>
  <si>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</si>
  <si>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</si>
  <si>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</si>
  <si>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</si>
  <si>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</si>
  <si>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</si>
  <si>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</si>
  <si>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</si>
  <si>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</si>
  <si>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</si>
  <si>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</si>
  <si>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</si>
  <si>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</si>
  <si>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</si>
  <si>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</si>
  <si>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</si>
  <si>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</si>
  <si>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</si>
  <si>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</si>
  <si>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</si>
  <si>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</si>
  <si>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</si>
  <si>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</si>
  <si>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</si>
  <si>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</si>
  <si>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</si>
  <si>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</si>
  <si>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</si>
  <si>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</si>
  <si>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1404/09/22</t>
  </si>
  <si>
    <t>سود اوراق بهادار با درآمد ثابت</t>
  </si>
  <si>
    <t>نرخ سود علی الحساب</t>
  </si>
  <si>
    <t>درآمد سود</t>
  </si>
  <si>
    <t>خالص درآمد</t>
  </si>
  <si>
    <t>1407/07/15</t>
  </si>
  <si>
    <t>1406/10/28</t>
  </si>
  <si>
    <t>1407/05/21</t>
  </si>
  <si>
    <t>1404/11/17</t>
  </si>
  <si>
    <t>1404/10/27</t>
  </si>
  <si>
    <t>1405/07/07</t>
  </si>
  <si>
    <t>1404/07/30</t>
  </si>
  <si>
    <t>1404/10/09</t>
  </si>
  <si>
    <t>1404/08/03</t>
  </si>
  <si>
    <t>1404/12/24</t>
  </si>
  <si>
    <t>1404/12/25</t>
  </si>
  <si>
    <t>1404/12/13</t>
  </si>
  <si>
    <t>1406/12/06</t>
  </si>
  <si>
    <t>1405/10/26</t>
  </si>
  <si>
    <t>1406/10/03</t>
  </si>
  <si>
    <t>1406/08/14</t>
  </si>
  <si>
    <t>1405/08/03</t>
  </si>
  <si>
    <t>1405/07/30</t>
  </si>
  <si>
    <t>1406/03/03</t>
  </si>
  <si>
    <t>1404/10/15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</si>
  <si>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</si>
  <si>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</si>
  <si>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</si>
  <si>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</si>
  <si>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</si>
  <si>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</si>
  <si>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</si>
  <si>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</si>
  <si>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</si>
  <si>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>بانک سامان</t>
  </si>
  <si>
    <t xml:space="preserve">بانک اقتصاد نوین </t>
  </si>
  <si>
    <t>بانک پاسارگاد</t>
  </si>
  <si>
    <t>بانک صادرات</t>
  </si>
  <si>
    <t>بانک رفاه</t>
  </si>
  <si>
    <t>بانک کشاورزی</t>
  </si>
  <si>
    <t>بانک گردشگری</t>
  </si>
  <si>
    <t>بانک مسکن</t>
  </si>
  <si>
    <t>بانک ملی</t>
  </si>
  <si>
    <t>بانک شهر</t>
  </si>
  <si>
    <t xml:space="preserve">صندوق واسطه گري مالي يكم-سهام </t>
  </si>
  <si>
    <t>سرمایه گذاری غدیر</t>
  </si>
  <si>
    <t>بانک تجارت</t>
  </si>
  <si>
    <t xml:space="preserve">بانک ملی </t>
  </si>
  <si>
    <t xml:space="preserve">بانک خاورمیانه </t>
  </si>
  <si>
    <t xml:space="preserve">بانک صادرات </t>
  </si>
  <si>
    <t xml:space="preserve">بانک پارسیان </t>
  </si>
  <si>
    <t>بانک خاورمیانه</t>
  </si>
  <si>
    <t>مرابحه فولاد هرمزگان جنوب</t>
  </si>
  <si>
    <t>مرابحه لبنی رامک شیراز080629</t>
  </si>
  <si>
    <t>سلف موازی گاز مایع کنگان051</t>
  </si>
  <si>
    <t>سرمایه‌گذاری‌غدیر</t>
  </si>
  <si>
    <t>شرکت تامین سرمایه کاردان</t>
  </si>
  <si>
    <t>اجاره تابان کاردان14050803</t>
  </si>
  <si>
    <t xml:space="preserve">سلف موازی گازمایع کنگان051	</t>
  </si>
  <si>
    <t xml:space="preserve">سلف موازی هیدروکربن آفتاب062 </t>
  </si>
  <si>
    <t>صکوک اجاره صگستر504</t>
  </si>
  <si>
    <t>اوراق مشارکت قطار شهری اصفهان1404</t>
  </si>
  <si>
    <t>اوراق مشارکت اتوبوسرانی اصفهان1404</t>
  </si>
  <si>
    <t>اوراق مشارکت قطار شهری کرچ1403</t>
  </si>
  <si>
    <t>صکوک اجاره فارس073</t>
  </si>
  <si>
    <t>صکوک مرابحه خزامیا511</t>
  </si>
  <si>
    <t>اجاره گلریز پلیمر قم</t>
  </si>
  <si>
    <t>مشارکت قم612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</si>
</sst>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%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333333"/>
      <name val="IRANSans"/>
    </font>
    <font>
      <sz val="10"/>
      <color rgb="FF000000"/>
      <name val="Arial"/>
      <charset val="1"/>
    </font>
    <font>
      <sz val="10"/>
      <color rgb="FF212529"/>
      <name val="Sahe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/>
    </xf>
    <xf numFmtId="10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9" fontId="4" fillId="0" borderId="0" xfId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left"/>
    </xf>
    <xf numFmtId="165" fontId="4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3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1"/>
  <sheetViews>
    <sheetView rightToLeft="1" topLeftCell="A38" workbookViewId="0">
      <selection activeCell="AB40" sqref="AB40"/>
    </sheetView>
  </sheetViews>
  <sheetFormatPr defaultRowHeight="18.75"/>
  <cols>
    <col min="1" max="2" width="2.5703125" customWidth="1"/>
    <col min="3" max="3" width="23.42578125" customWidth="1"/>
    <col min="4" max="4" width="1.28515625" customWidth="1"/>
    <col min="5" max="5" width="1.28515625" style="12" customWidth="1"/>
    <col min="6" max="6" width="13.5703125" style="12" bestFit="1" customWidth="1"/>
    <col min="7" max="7" width="1.28515625" style="12" customWidth="1"/>
    <col min="8" max="8" width="18.85546875" style="12" bestFit="1" customWidth="1"/>
    <col min="9" max="9" width="1.28515625" style="12" customWidth="1"/>
    <col min="10" max="10" width="19" style="12" bestFit="1" customWidth="1"/>
    <col min="11" max="11" width="1.28515625" style="12" customWidth="1"/>
    <col min="12" max="12" width="12" style="12" bestFit="1" customWidth="1"/>
    <col min="13" max="13" width="1.28515625" style="12" customWidth="1"/>
    <col min="14" max="14" width="16.140625" style="12" bestFit="1" customWidth="1"/>
    <col min="15" max="15" width="1.28515625" style="12" customWidth="1"/>
    <col min="16" max="16" width="12.7109375" style="12" bestFit="1" customWidth="1"/>
    <col min="17" max="17" width="1.28515625" style="12" customWidth="1"/>
    <col min="18" max="18" width="17.7109375" style="12" bestFit="1" customWidth="1"/>
    <col min="19" max="19" width="1.28515625" style="12" customWidth="1"/>
    <col min="20" max="20" width="13.7109375" style="12" bestFit="1" customWidth="1"/>
    <col min="21" max="21" width="1.28515625" style="12" customWidth="1"/>
    <col min="22" max="22" width="16.140625" style="12" bestFit="1" customWidth="1"/>
    <col min="23" max="23" width="1.28515625" style="12" customWidth="1"/>
    <col min="24" max="24" width="18.85546875" style="12" bestFit="1" customWidth="1"/>
    <col min="25" max="25" width="1.28515625" style="12" customWidth="1"/>
    <col min="26" max="26" width="18.85546875" style="12" bestFit="1" customWidth="1"/>
    <col min="27" max="27" width="1.28515625" style="12" customWidth="1"/>
    <col min="28" max="28" width="18.28515625" style="12" bestFit="1" customWidth="1"/>
    <col min="29" max="29" width="0.28515625" style="12" customWidth="1"/>
    <col min="30" max="30" width="23.140625" style="6" bestFit="1" customWidth="1"/>
    <col min="31" max="31" width="17.85546875" style="16" bestFit="1" customWidth="1"/>
  </cols>
  <sheetData>
    <row r="1" spans="1:2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ht="14.45" customHeight="1">
      <c r="A4" s="1" t="s">
        <v>3</v>
      </c>
      <c r="B4" s="67" t="s">
        <v>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28" ht="14.45" customHeight="1">
      <c r="A5" s="67" t="s">
        <v>5</v>
      </c>
      <c r="B5" s="67"/>
      <c r="C5" s="67" t="s">
        <v>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28" ht="14.45" customHeight="1">
      <c r="F6" s="70" t="s">
        <v>7</v>
      </c>
      <c r="G6" s="70"/>
      <c r="H6" s="70"/>
      <c r="I6" s="70"/>
      <c r="J6" s="70"/>
      <c r="L6" s="70" t="s">
        <v>8</v>
      </c>
      <c r="M6" s="70"/>
      <c r="N6" s="70"/>
      <c r="O6" s="70"/>
      <c r="P6" s="70"/>
      <c r="Q6" s="70"/>
      <c r="R6" s="70"/>
      <c r="T6" s="70" t="s">
        <v>9</v>
      </c>
      <c r="U6" s="70"/>
      <c r="V6" s="70"/>
      <c r="W6" s="70"/>
      <c r="X6" s="70"/>
      <c r="Y6" s="70"/>
      <c r="Z6" s="70"/>
      <c r="AA6" s="70"/>
      <c r="AB6" s="70"/>
    </row>
    <row r="7" spans="1:28" ht="14.45" customHeight="1">
      <c r="F7" s="13"/>
      <c r="G7" s="13"/>
      <c r="H7" s="13"/>
      <c r="I7" s="13"/>
      <c r="J7" s="13"/>
      <c r="L7" s="71" t="s">
        <v>10</v>
      </c>
      <c r="M7" s="71"/>
      <c r="N7" s="71"/>
      <c r="O7" s="13"/>
      <c r="P7" s="71" t="s">
        <v>11</v>
      </c>
      <c r="Q7" s="71"/>
      <c r="R7" s="71"/>
      <c r="T7" s="13"/>
      <c r="U7" s="13"/>
      <c r="V7" s="13"/>
      <c r="W7" s="13"/>
      <c r="X7" s="13"/>
      <c r="Y7" s="13"/>
      <c r="Z7" s="13"/>
      <c r="AA7" s="13"/>
      <c r="AB7" s="13"/>
    </row>
    <row r="8" spans="1:28" ht="14.45" customHeight="1">
      <c r="A8" s="70" t="s">
        <v>12</v>
      </c>
      <c r="B8" s="70"/>
      <c r="C8" s="70"/>
      <c r="E8" s="70" t="s">
        <v>13</v>
      </c>
      <c r="F8" s="70"/>
      <c r="H8" s="2" t="s">
        <v>14</v>
      </c>
      <c r="J8" s="2" t="s">
        <v>15</v>
      </c>
      <c r="L8" s="4" t="s">
        <v>13</v>
      </c>
      <c r="M8" s="13"/>
      <c r="N8" s="4" t="s">
        <v>14</v>
      </c>
      <c r="P8" s="4" t="s">
        <v>13</v>
      </c>
      <c r="Q8" s="1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72" t="s">
        <v>19</v>
      </c>
      <c r="B9" s="72"/>
      <c r="C9" s="72"/>
      <c r="E9" s="73">
        <v>1211682134</v>
      </c>
      <c r="F9" s="73"/>
      <c r="H9" s="14">
        <v>1490116145162</v>
      </c>
      <c r="J9" s="14">
        <v>1786019465516</v>
      </c>
      <c r="L9" s="14">
        <v>0</v>
      </c>
      <c r="N9" s="14">
        <v>0</v>
      </c>
      <c r="P9" s="14">
        <v>-85534969</v>
      </c>
      <c r="R9" s="14">
        <v>121055416475</v>
      </c>
      <c r="T9" s="14">
        <v>1126147165</v>
      </c>
      <c r="V9" s="14">
        <v>1264</v>
      </c>
      <c r="X9" s="14">
        <v>1384925984571</v>
      </c>
      <c r="Z9" s="14">
        <v>1423450016560</v>
      </c>
      <c r="AB9" s="15">
        <f>Z9/639014147432968*100</f>
        <v>0.22275719908209363</v>
      </c>
    </row>
    <row r="10" spans="1:28" ht="21.75" customHeight="1">
      <c r="A10" s="74" t="s">
        <v>20</v>
      </c>
      <c r="B10" s="74"/>
      <c r="C10" s="74"/>
      <c r="E10" s="75">
        <v>384826246</v>
      </c>
      <c r="F10" s="75"/>
      <c r="H10" s="16">
        <v>206538007390</v>
      </c>
      <c r="J10" s="16">
        <v>859701833564</v>
      </c>
      <c r="L10" s="16">
        <v>0</v>
      </c>
      <c r="N10" s="16">
        <v>0</v>
      </c>
      <c r="P10" s="16">
        <v>0</v>
      </c>
      <c r="R10" s="16">
        <v>0</v>
      </c>
      <c r="T10" s="16">
        <v>384826246</v>
      </c>
      <c r="V10" s="16">
        <v>1965</v>
      </c>
      <c r="X10" s="16">
        <v>206538007390</v>
      </c>
      <c r="Z10" s="16">
        <v>756183573390</v>
      </c>
      <c r="AB10" s="17">
        <f t="shared" ref="AB10:AB42" si="0">Z10/639014147432968*100</f>
        <v>0.11833596743166364</v>
      </c>
    </row>
    <row r="11" spans="1:28" ht="21.75" customHeight="1">
      <c r="A11" s="74" t="s">
        <v>21</v>
      </c>
      <c r="B11" s="74"/>
      <c r="C11" s="74"/>
      <c r="E11" s="75">
        <v>240395567</v>
      </c>
      <c r="F11" s="75"/>
      <c r="H11" s="16">
        <v>1570417426472</v>
      </c>
      <c r="J11" s="16">
        <v>2516941586490</v>
      </c>
      <c r="L11" s="16">
        <v>0</v>
      </c>
      <c r="N11" s="16">
        <v>0</v>
      </c>
      <c r="P11" s="16">
        <v>0</v>
      </c>
      <c r="R11" s="16">
        <v>0</v>
      </c>
      <c r="T11" s="16">
        <v>240395567</v>
      </c>
      <c r="V11" s="16">
        <v>9680</v>
      </c>
      <c r="X11" s="16">
        <v>1570417426472</v>
      </c>
      <c r="Z11" s="16">
        <v>2327029088560</v>
      </c>
      <c r="AB11" s="17">
        <f t="shared" si="0"/>
        <v>0.36415924403365468</v>
      </c>
    </row>
    <row r="12" spans="1:28" ht="21.75" customHeight="1">
      <c r="A12" s="74" t="s">
        <v>22</v>
      </c>
      <c r="B12" s="74"/>
      <c r="C12" s="74"/>
      <c r="E12" s="75">
        <v>71163636</v>
      </c>
      <c r="F12" s="75"/>
      <c r="H12" s="16">
        <v>198692359320</v>
      </c>
      <c r="J12" s="16">
        <v>412037452440</v>
      </c>
      <c r="L12" s="16">
        <v>0</v>
      </c>
      <c r="N12" s="16">
        <v>0</v>
      </c>
      <c r="P12" s="16">
        <v>0</v>
      </c>
      <c r="R12" s="16">
        <v>0</v>
      </c>
      <c r="T12" s="16">
        <v>71163636</v>
      </c>
      <c r="V12" s="16">
        <v>5470</v>
      </c>
      <c r="X12" s="16">
        <v>198692359320</v>
      </c>
      <c r="Z12" s="16">
        <v>389265088920</v>
      </c>
      <c r="AB12" s="17">
        <f t="shared" si="0"/>
        <v>6.0916505602222767E-2</v>
      </c>
    </row>
    <row r="13" spans="1:28" ht="21.75" customHeight="1">
      <c r="A13" s="74" t="s">
        <v>23</v>
      </c>
      <c r="B13" s="74"/>
      <c r="C13" s="74"/>
      <c r="E13" s="75">
        <v>272507334</v>
      </c>
      <c r="F13" s="75"/>
      <c r="H13" s="16">
        <v>715291854591</v>
      </c>
      <c r="J13" s="16">
        <v>2210034478740</v>
      </c>
      <c r="L13" s="16">
        <v>12700000</v>
      </c>
      <c r="N13" s="16">
        <v>100223284971</v>
      </c>
      <c r="P13" s="16">
        <v>0</v>
      </c>
      <c r="R13" s="16">
        <v>0</v>
      </c>
      <c r="T13" s="16">
        <v>285207334</v>
      </c>
      <c r="V13" s="16">
        <v>6390</v>
      </c>
      <c r="X13" s="16">
        <v>815248854591</v>
      </c>
      <c r="Z13" s="16">
        <v>1822474864260</v>
      </c>
      <c r="AB13" s="17">
        <f t="shared" si="0"/>
        <v>0.28520101966148975</v>
      </c>
    </row>
    <row r="14" spans="1:28" ht="21.75" customHeight="1">
      <c r="A14" s="74" t="s">
        <v>24</v>
      </c>
      <c r="B14" s="74"/>
      <c r="C14" s="74"/>
      <c r="E14" s="75">
        <v>285378511</v>
      </c>
      <c r="F14" s="75"/>
      <c r="H14" s="16">
        <v>964981947585</v>
      </c>
      <c r="J14" s="16">
        <v>2588383094770</v>
      </c>
      <c r="L14" s="16">
        <v>11400000</v>
      </c>
      <c r="N14" s="16">
        <v>100015733572</v>
      </c>
      <c r="P14" s="16">
        <v>0</v>
      </c>
      <c r="R14" s="16">
        <v>0</v>
      </c>
      <c r="T14" s="16">
        <v>296778511</v>
      </c>
      <c r="V14" s="16">
        <v>7590</v>
      </c>
      <c r="X14" s="16">
        <v>1064731947585</v>
      </c>
      <c r="Z14" s="16">
        <v>2252548898490</v>
      </c>
      <c r="AB14" s="17">
        <f t="shared" si="0"/>
        <v>0.3525037602905795</v>
      </c>
    </row>
    <row r="15" spans="1:28" ht="21.75" customHeight="1">
      <c r="A15" s="74" t="s">
        <v>25</v>
      </c>
      <c r="B15" s="74"/>
      <c r="C15" s="74"/>
      <c r="E15" s="75">
        <v>11694000</v>
      </c>
      <c r="F15" s="75"/>
      <c r="H15" s="16">
        <v>311674982194</v>
      </c>
      <c r="J15" s="16">
        <v>372453900000</v>
      </c>
      <c r="L15" s="16">
        <v>0</v>
      </c>
      <c r="N15" s="16">
        <v>0</v>
      </c>
      <c r="P15" s="16">
        <v>0</v>
      </c>
      <c r="R15" s="16">
        <v>0</v>
      </c>
      <c r="T15" s="16">
        <v>11694000</v>
      </c>
      <c r="V15" s="16">
        <v>27850</v>
      </c>
      <c r="X15" s="16">
        <v>311674982194</v>
      </c>
      <c r="Z15" s="16">
        <v>325677900000</v>
      </c>
      <c r="AB15" s="17">
        <f t="shared" si="0"/>
        <v>5.0965679133757102E-2</v>
      </c>
    </row>
    <row r="16" spans="1:28" ht="21.75" customHeight="1">
      <c r="A16" s="74" t="s">
        <v>26</v>
      </c>
      <c r="B16" s="74"/>
      <c r="C16" s="74"/>
      <c r="E16" s="75">
        <v>4049335</v>
      </c>
      <c r="F16" s="75"/>
      <c r="H16" s="16">
        <v>1059498101908</v>
      </c>
      <c r="J16" s="16">
        <v>2480987061150</v>
      </c>
      <c r="L16" s="16">
        <v>0</v>
      </c>
      <c r="N16" s="16">
        <v>0</v>
      </c>
      <c r="P16" s="16">
        <v>0</v>
      </c>
      <c r="R16" s="16">
        <v>0</v>
      </c>
      <c r="T16" s="16">
        <v>4049335</v>
      </c>
      <c r="V16" s="16">
        <v>529240</v>
      </c>
      <c r="X16" s="16">
        <v>1059498101908</v>
      </c>
      <c r="Z16" s="16">
        <v>2143070055400</v>
      </c>
      <c r="AB16" s="17">
        <f t="shared" si="0"/>
        <v>0.33537130030830908</v>
      </c>
    </row>
    <row r="17" spans="1:28" ht="21.75" customHeight="1">
      <c r="A17" s="74" t="s">
        <v>27</v>
      </c>
      <c r="B17" s="74"/>
      <c r="C17" s="74"/>
      <c r="E17" s="75">
        <v>24386551</v>
      </c>
      <c r="F17" s="75"/>
      <c r="H17" s="16">
        <v>149647061557</v>
      </c>
      <c r="J17" s="16">
        <v>160219640070</v>
      </c>
      <c r="L17" s="16">
        <v>0</v>
      </c>
      <c r="N17" s="16">
        <v>0</v>
      </c>
      <c r="P17" s="16">
        <v>-22375707</v>
      </c>
      <c r="R17" s="16">
        <v>104235902563</v>
      </c>
      <c r="T17" s="16">
        <v>2010844</v>
      </c>
      <c r="V17" s="16">
        <v>4283</v>
      </c>
      <c r="X17" s="16">
        <v>12339461055</v>
      </c>
      <c r="Z17" s="16">
        <v>8612444852</v>
      </c>
      <c r="AB17" s="17">
        <f t="shared" si="0"/>
        <v>1.3477706067381611E-3</v>
      </c>
    </row>
    <row r="18" spans="1:28" ht="21.75" customHeight="1">
      <c r="A18" s="74" t="s">
        <v>28</v>
      </c>
      <c r="B18" s="74"/>
      <c r="C18" s="74"/>
      <c r="E18" s="75">
        <v>26651519</v>
      </c>
      <c r="F18" s="75"/>
      <c r="H18" s="16">
        <v>1144036305689</v>
      </c>
      <c r="J18" s="16">
        <v>1617747203300</v>
      </c>
      <c r="L18" s="16">
        <v>1699000</v>
      </c>
      <c r="N18" s="16">
        <v>100303618603</v>
      </c>
      <c r="P18" s="16">
        <v>0</v>
      </c>
      <c r="R18" s="16">
        <v>0</v>
      </c>
      <c r="T18" s="16">
        <v>28350519</v>
      </c>
      <c r="V18" s="16">
        <v>46850</v>
      </c>
      <c r="X18" s="16">
        <v>1244073425689</v>
      </c>
      <c r="Z18" s="16">
        <v>1328221815150</v>
      </c>
      <c r="AB18" s="17">
        <f t="shared" si="0"/>
        <v>0.2078548370933101</v>
      </c>
    </row>
    <row r="19" spans="1:28" ht="21.75" customHeight="1">
      <c r="A19" s="74" t="s">
        <v>29</v>
      </c>
      <c r="B19" s="74"/>
      <c r="C19" s="74"/>
      <c r="E19" s="75">
        <v>34930396</v>
      </c>
      <c r="F19" s="75"/>
      <c r="H19" s="16">
        <v>206657000548</v>
      </c>
      <c r="J19" s="16">
        <v>260580754160</v>
      </c>
      <c r="L19" s="16">
        <v>0</v>
      </c>
      <c r="N19" s="16">
        <v>0</v>
      </c>
      <c r="P19" s="16">
        <v>0</v>
      </c>
      <c r="R19" s="16">
        <v>0</v>
      </c>
      <c r="T19" s="16">
        <v>34930396</v>
      </c>
      <c r="V19" s="16">
        <v>7010</v>
      </c>
      <c r="X19" s="16">
        <v>206657000548</v>
      </c>
      <c r="Z19" s="16">
        <v>244862075960</v>
      </c>
      <c r="AB19" s="17">
        <f t="shared" si="0"/>
        <v>3.8318725327702675E-2</v>
      </c>
    </row>
    <row r="20" spans="1:28" ht="21.75" customHeight="1">
      <c r="A20" s="74" t="s">
        <v>30</v>
      </c>
      <c r="B20" s="74"/>
      <c r="C20" s="74"/>
      <c r="E20" s="75">
        <v>83822722</v>
      </c>
      <c r="F20" s="75"/>
      <c r="H20" s="16">
        <v>385509417084</v>
      </c>
      <c r="J20" s="16">
        <v>826492038920</v>
      </c>
      <c r="L20" s="16">
        <v>0</v>
      </c>
      <c r="N20" s="16">
        <v>0</v>
      </c>
      <c r="P20" s="16">
        <v>-10000000</v>
      </c>
      <c r="R20" s="16">
        <v>100715405348</v>
      </c>
      <c r="T20" s="16">
        <v>73822722</v>
      </c>
      <c r="V20" s="16">
        <v>8070</v>
      </c>
      <c r="X20" s="16">
        <v>339518376979</v>
      </c>
      <c r="Z20" s="16">
        <v>595749366540</v>
      </c>
      <c r="AB20" s="17">
        <f t="shared" si="0"/>
        <v>9.3229448664513881E-2</v>
      </c>
    </row>
    <row r="21" spans="1:28" ht="21.75" customHeight="1">
      <c r="A21" s="74" t="s">
        <v>31</v>
      </c>
      <c r="B21" s="74"/>
      <c r="C21" s="74"/>
      <c r="E21" s="75">
        <v>73379651</v>
      </c>
      <c r="F21" s="75"/>
      <c r="H21" s="16">
        <v>425593642574</v>
      </c>
      <c r="J21" s="16">
        <v>266147994177</v>
      </c>
      <c r="L21" s="16">
        <v>0</v>
      </c>
      <c r="N21" s="16">
        <v>0</v>
      </c>
      <c r="P21" s="16">
        <v>0</v>
      </c>
      <c r="R21" s="16">
        <v>0</v>
      </c>
      <c r="T21" s="16">
        <v>73379651</v>
      </c>
      <c r="V21" s="16">
        <v>2847</v>
      </c>
      <c r="X21" s="16">
        <v>425593642574</v>
      </c>
      <c r="Z21" s="16">
        <v>208911866397</v>
      </c>
      <c r="AB21" s="17">
        <f t="shared" si="0"/>
        <v>3.2692838998359529E-2</v>
      </c>
    </row>
    <row r="22" spans="1:28" ht="21.75" customHeight="1">
      <c r="A22" s="74" t="s">
        <v>32</v>
      </c>
      <c r="B22" s="74"/>
      <c r="C22" s="74"/>
      <c r="E22" s="75">
        <v>1135510263</v>
      </c>
      <c r="F22" s="75"/>
      <c r="H22" s="16">
        <v>4922887319841</v>
      </c>
      <c r="J22" s="16">
        <v>6426988088580</v>
      </c>
      <c r="L22" s="16">
        <v>0</v>
      </c>
      <c r="N22" s="16">
        <v>0</v>
      </c>
      <c r="P22" s="16">
        <v>0</v>
      </c>
      <c r="R22" s="16">
        <v>0</v>
      </c>
      <c r="T22" s="16">
        <v>1135510263</v>
      </c>
      <c r="V22" s="16">
        <v>5332</v>
      </c>
      <c r="X22" s="16">
        <v>4922887319841</v>
      </c>
      <c r="Z22" s="16">
        <v>6054540722316</v>
      </c>
      <c r="AB22" s="17">
        <f t="shared" si="0"/>
        <v>0.9474814832563806</v>
      </c>
    </row>
    <row r="23" spans="1:28" ht="21.75" customHeight="1">
      <c r="A23" s="74" t="s">
        <v>33</v>
      </c>
      <c r="B23" s="74"/>
      <c r="C23" s="74"/>
      <c r="E23" s="75">
        <v>12938473</v>
      </c>
      <c r="F23" s="75"/>
      <c r="H23" s="16">
        <v>147485034655</v>
      </c>
      <c r="J23" s="16">
        <v>194724018650</v>
      </c>
      <c r="L23" s="16">
        <v>0</v>
      </c>
      <c r="N23" s="16">
        <v>0</v>
      </c>
      <c r="P23" s="16">
        <v>-12938473</v>
      </c>
      <c r="R23" s="16">
        <v>168583029815</v>
      </c>
      <c r="T23" s="16">
        <v>0</v>
      </c>
      <c r="V23" s="16">
        <v>0</v>
      </c>
      <c r="X23" s="16">
        <v>0</v>
      </c>
      <c r="Z23" s="16">
        <v>0</v>
      </c>
      <c r="AB23" s="17">
        <f t="shared" si="0"/>
        <v>0</v>
      </c>
    </row>
    <row r="24" spans="1:28" ht="21.75" customHeight="1">
      <c r="A24" s="74" t="s">
        <v>34</v>
      </c>
      <c r="B24" s="74"/>
      <c r="C24" s="74"/>
      <c r="E24" s="75">
        <v>11947673</v>
      </c>
      <c r="F24" s="75"/>
      <c r="H24" s="16">
        <v>144224177794</v>
      </c>
      <c r="J24" s="16">
        <v>124494752660</v>
      </c>
      <c r="L24" s="16">
        <v>3637982</v>
      </c>
      <c r="N24" s="16">
        <v>32092627219</v>
      </c>
      <c r="P24" s="16">
        <v>0</v>
      </c>
      <c r="R24" s="16">
        <v>0</v>
      </c>
      <c r="T24" s="16">
        <v>15585655</v>
      </c>
      <c r="V24" s="16">
        <v>8390</v>
      </c>
      <c r="X24" s="16">
        <v>176231537584</v>
      </c>
      <c r="Z24" s="16">
        <v>130763645450</v>
      </c>
      <c r="AB24" s="17">
        <f t="shared" si="0"/>
        <v>2.0463341222616199E-2</v>
      </c>
    </row>
    <row r="25" spans="1:28" ht="21.75" customHeight="1">
      <c r="A25" s="74" t="s">
        <v>35</v>
      </c>
      <c r="B25" s="74"/>
      <c r="C25" s="74"/>
      <c r="E25" s="75">
        <v>27893532</v>
      </c>
      <c r="F25" s="75"/>
      <c r="H25" s="16">
        <v>204796942556</v>
      </c>
      <c r="J25" s="16">
        <v>194975788680</v>
      </c>
      <c r="L25" s="16">
        <v>0</v>
      </c>
      <c r="N25" s="16">
        <v>0</v>
      </c>
      <c r="P25" s="16">
        <v>0</v>
      </c>
      <c r="R25" s="16">
        <v>0</v>
      </c>
      <c r="T25" s="16">
        <v>27893532</v>
      </c>
      <c r="V25" s="16">
        <v>6010</v>
      </c>
      <c r="X25" s="16">
        <v>204796942556</v>
      </c>
      <c r="Z25" s="16">
        <v>167640127320</v>
      </c>
      <c r="AB25" s="17">
        <f t="shared" si="0"/>
        <v>2.6234180885265187E-2</v>
      </c>
    </row>
    <row r="26" spans="1:28" ht="21.75" customHeight="1">
      <c r="A26" s="74" t="s">
        <v>36</v>
      </c>
      <c r="B26" s="74"/>
      <c r="C26" s="74"/>
      <c r="E26" s="75">
        <v>134732567</v>
      </c>
      <c r="F26" s="75"/>
      <c r="H26" s="16">
        <v>937774446711</v>
      </c>
      <c r="J26" s="16">
        <v>1112891003420</v>
      </c>
      <c r="L26" s="16">
        <v>14050000</v>
      </c>
      <c r="N26" s="16">
        <v>101291949591</v>
      </c>
      <c r="P26" s="16">
        <v>0</v>
      </c>
      <c r="R26" s="16">
        <v>0</v>
      </c>
      <c r="T26" s="16">
        <v>148782567</v>
      </c>
      <c r="V26" s="16">
        <v>7130</v>
      </c>
      <c r="X26" s="16">
        <v>1038793946711</v>
      </c>
      <c r="Z26" s="16">
        <v>1060819702710</v>
      </c>
      <c r="AB26" s="17">
        <f t="shared" si="0"/>
        <v>0.16600879760980239</v>
      </c>
    </row>
    <row r="27" spans="1:28" ht="21.75" customHeight="1">
      <c r="A27" s="74" t="s">
        <v>37</v>
      </c>
      <c r="B27" s="74"/>
      <c r="C27" s="74"/>
      <c r="E27" s="75">
        <v>690789</v>
      </c>
      <c r="F27" s="75"/>
      <c r="H27" s="16">
        <v>2798297063</v>
      </c>
      <c r="J27" s="16">
        <v>3958220970</v>
      </c>
      <c r="L27" s="16">
        <v>0</v>
      </c>
      <c r="N27" s="16">
        <v>0</v>
      </c>
      <c r="P27" s="16">
        <v>0</v>
      </c>
      <c r="R27" s="16">
        <v>0</v>
      </c>
      <c r="T27" s="16">
        <v>690789</v>
      </c>
      <c r="V27" s="16">
        <v>6290</v>
      </c>
      <c r="X27" s="16">
        <v>2798297063</v>
      </c>
      <c r="Z27" s="16">
        <v>4345062810</v>
      </c>
      <c r="AB27" s="17">
        <f t="shared" si="0"/>
        <v>6.7996347615383479E-4</v>
      </c>
    </row>
    <row r="28" spans="1:28" ht="21.75" customHeight="1">
      <c r="A28" s="74" t="s">
        <v>38</v>
      </c>
      <c r="B28" s="74"/>
      <c r="C28" s="74"/>
      <c r="E28" s="75">
        <v>45914140</v>
      </c>
      <c r="F28" s="75"/>
      <c r="H28" s="16">
        <v>677588386506</v>
      </c>
      <c r="J28" s="16">
        <v>1111581329400</v>
      </c>
      <c r="L28" s="16">
        <v>9370000</v>
      </c>
      <c r="N28" s="16">
        <v>201154751765</v>
      </c>
      <c r="P28" s="16">
        <v>0</v>
      </c>
      <c r="R28" s="16">
        <v>0</v>
      </c>
      <c r="T28" s="16">
        <v>55284140</v>
      </c>
      <c r="V28" s="16">
        <v>17780</v>
      </c>
      <c r="X28" s="16">
        <v>878208686506</v>
      </c>
      <c r="Z28" s="16">
        <v>982952009200</v>
      </c>
      <c r="AB28" s="17">
        <f t="shared" si="0"/>
        <v>0.15382319986946938</v>
      </c>
    </row>
    <row r="29" spans="1:28" ht="21.75" customHeight="1">
      <c r="A29" s="74" t="s">
        <v>39</v>
      </c>
      <c r="B29" s="74"/>
      <c r="C29" s="74"/>
      <c r="E29" s="75">
        <v>177235485</v>
      </c>
      <c r="F29" s="75"/>
      <c r="H29" s="16">
        <v>1087082499796</v>
      </c>
      <c r="J29" s="16">
        <v>2968694373750</v>
      </c>
      <c r="L29" s="16">
        <v>0</v>
      </c>
      <c r="N29" s="16">
        <v>0</v>
      </c>
      <c r="P29" s="16">
        <v>0</v>
      </c>
      <c r="R29" s="16">
        <v>0</v>
      </c>
      <c r="T29" s="16">
        <v>177235485</v>
      </c>
      <c r="V29" s="16">
        <v>15090</v>
      </c>
      <c r="X29" s="16">
        <v>1087082499796</v>
      </c>
      <c r="Z29" s="16">
        <v>2674483468650</v>
      </c>
      <c r="AB29" s="17">
        <f t="shared" si="0"/>
        <v>0.41853274757591352</v>
      </c>
    </row>
    <row r="30" spans="1:28" ht="21.75" customHeight="1">
      <c r="A30" s="74" t="s">
        <v>40</v>
      </c>
      <c r="B30" s="74"/>
      <c r="C30" s="74"/>
      <c r="E30" s="75">
        <v>131112569</v>
      </c>
      <c r="F30" s="75"/>
      <c r="H30" s="16">
        <v>992700554003</v>
      </c>
      <c r="J30" s="16">
        <v>1151168355820</v>
      </c>
      <c r="L30" s="16">
        <v>0</v>
      </c>
      <c r="N30" s="16">
        <v>0</v>
      </c>
      <c r="P30" s="16">
        <v>0</v>
      </c>
      <c r="R30" s="16">
        <v>0</v>
      </c>
      <c r="T30" s="16">
        <v>131112569</v>
      </c>
      <c r="V30" s="16">
        <v>7060</v>
      </c>
      <c r="X30" s="16">
        <v>992700554003</v>
      </c>
      <c r="Z30" s="16">
        <v>925654737140</v>
      </c>
      <c r="AB30" s="17">
        <f t="shared" si="0"/>
        <v>0.14485668914507097</v>
      </c>
    </row>
    <row r="31" spans="1:28" ht="21.75" customHeight="1">
      <c r="A31" s="74" t="s">
        <v>41</v>
      </c>
      <c r="B31" s="74"/>
      <c r="C31" s="74"/>
      <c r="E31" s="75">
        <v>87350422</v>
      </c>
      <c r="F31" s="75"/>
      <c r="H31" s="16">
        <v>574677223036</v>
      </c>
      <c r="J31" s="16">
        <v>1526011872340</v>
      </c>
      <c r="L31" s="16">
        <v>0</v>
      </c>
      <c r="N31" s="16">
        <v>0</v>
      </c>
      <c r="P31" s="16">
        <v>0</v>
      </c>
      <c r="R31" s="16">
        <v>0</v>
      </c>
      <c r="T31" s="16">
        <v>87350422</v>
      </c>
      <c r="V31" s="16">
        <v>15450</v>
      </c>
      <c r="X31" s="16">
        <v>574677223036</v>
      </c>
      <c r="Z31" s="16">
        <v>1349564019900</v>
      </c>
      <c r="AB31" s="17">
        <f t="shared" si="0"/>
        <v>0.21119470129439788</v>
      </c>
    </row>
    <row r="32" spans="1:28" ht="21.75" customHeight="1">
      <c r="A32" s="74" t="s">
        <v>42</v>
      </c>
      <c r="B32" s="74"/>
      <c r="C32" s="74"/>
      <c r="E32" s="75">
        <v>7981953</v>
      </c>
      <c r="F32" s="75"/>
      <c r="H32" s="16">
        <v>89504282034</v>
      </c>
      <c r="J32" s="16">
        <v>108155463150</v>
      </c>
      <c r="L32" s="16">
        <v>0</v>
      </c>
      <c r="N32" s="16">
        <v>0</v>
      </c>
      <c r="P32" s="16">
        <v>-7981953</v>
      </c>
      <c r="R32" s="16">
        <v>105293812244</v>
      </c>
      <c r="T32" s="16">
        <v>0</v>
      </c>
      <c r="V32" s="16">
        <v>0</v>
      </c>
      <c r="X32" s="16">
        <v>0</v>
      </c>
      <c r="Z32" s="16">
        <v>0</v>
      </c>
      <c r="AB32" s="17">
        <f t="shared" si="0"/>
        <v>0</v>
      </c>
    </row>
    <row r="33" spans="1:28" ht="21.75" customHeight="1">
      <c r="A33" s="74" t="s">
        <v>43</v>
      </c>
      <c r="B33" s="74"/>
      <c r="C33" s="74"/>
      <c r="E33" s="75">
        <v>52234793</v>
      </c>
      <c r="F33" s="75"/>
      <c r="H33" s="16">
        <v>597380372630</v>
      </c>
      <c r="J33" s="16">
        <v>866052867940</v>
      </c>
      <c r="L33" s="16">
        <v>0</v>
      </c>
      <c r="N33" s="16">
        <v>0</v>
      </c>
      <c r="P33" s="16">
        <v>0</v>
      </c>
      <c r="R33" s="16">
        <v>0</v>
      </c>
      <c r="T33" s="16">
        <v>52234793</v>
      </c>
      <c r="V33" s="16">
        <v>13080</v>
      </c>
      <c r="X33" s="16">
        <v>597380372630</v>
      </c>
      <c r="Z33" s="16">
        <v>683231092440</v>
      </c>
      <c r="AB33" s="17">
        <f t="shared" si="0"/>
        <v>0.10691955650507258</v>
      </c>
    </row>
    <row r="34" spans="1:28" ht="21.75" customHeight="1">
      <c r="A34" s="74" t="s">
        <v>44</v>
      </c>
      <c r="B34" s="74"/>
      <c r="C34" s="74"/>
      <c r="E34" s="75">
        <v>886111110</v>
      </c>
      <c r="F34" s="75"/>
      <c r="H34" s="16">
        <v>1986346400286</v>
      </c>
      <c r="J34" s="16">
        <v>3537355551120</v>
      </c>
      <c r="L34" s="16">
        <v>0</v>
      </c>
      <c r="N34" s="16">
        <v>0</v>
      </c>
      <c r="P34" s="16">
        <v>0</v>
      </c>
      <c r="R34" s="16">
        <v>0</v>
      </c>
      <c r="T34" s="16">
        <v>886111110</v>
      </c>
      <c r="V34" s="16">
        <v>3394</v>
      </c>
      <c r="X34" s="16">
        <v>1986346400286</v>
      </c>
      <c r="Z34" s="16">
        <v>3007461107340</v>
      </c>
      <c r="AB34" s="17">
        <f t="shared" si="0"/>
        <v>0.4706407705402923</v>
      </c>
    </row>
    <row r="35" spans="1:28" ht="21.75" customHeight="1">
      <c r="A35" s="74" t="s">
        <v>45</v>
      </c>
      <c r="B35" s="74"/>
      <c r="C35" s="74"/>
      <c r="E35" s="75">
        <v>7839783</v>
      </c>
      <c r="F35" s="75"/>
      <c r="H35" s="16">
        <v>130203773611</v>
      </c>
      <c r="J35" s="16">
        <v>116107186230</v>
      </c>
      <c r="L35" s="16">
        <v>0</v>
      </c>
      <c r="N35" s="16">
        <v>0</v>
      </c>
      <c r="P35" s="16">
        <v>-7839783</v>
      </c>
      <c r="R35" s="16">
        <v>104036077025</v>
      </c>
      <c r="T35" s="16">
        <v>0</v>
      </c>
      <c r="V35" s="16">
        <v>0</v>
      </c>
      <c r="X35" s="16">
        <v>0</v>
      </c>
      <c r="Z35" s="16">
        <v>0</v>
      </c>
      <c r="AB35" s="17">
        <f t="shared" si="0"/>
        <v>0</v>
      </c>
    </row>
    <row r="36" spans="1:28" ht="21.75" customHeight="1">
      <c r="A36" s="74" t="s">
        <v>46</v>
      </c>
      <c r="B36" s="74"/>
      <c r="C36" s="74"/>
      <c r="E36" s="75">
        <v>43358740</v>
      </c>
      <c r="F36" s="75"/>
      <c r="H36" s="16">
        <v>709941971756</v>
      </c>
      <c r="J36" s="16">
        <v>798667990800</v>
      </c>
      <c r="L36" s="16">
        <v>0</v>
      </c>
      <c r="N36" s="16">
        <v>0</v>
      </c>
      <c r="P36" s="16">
        <v>-19233979</v>
      </c>
      <c r="R36" s="16">
        <v>349512269180</v>
      </c>
      <c r="T36" s="16">
        <v>24124761</v>
      </c>
      <c r="V36" s="16">
        <v>18100</v>
      </c>
      <c r="X36" s="16">
        <v>395011026437</v>
      </c>
      <c r="Z36" s="16">
        <v>436658174100</v>
      </c>
      <c r="AB36" s="17">
        <f t="shared" si="0"/>
        <v>6.8333099643275899E-2</v>
      </c>
    </row>
    <row r="37" spans="1:28" ht="21.75" customHeight="1">
      <c r="A37" s="74" t="s">
        <v>47</v>
      </c>
      <c r="B37" s="74"/>
      <c r="C37" s="74"/>
      <c r="E37" s="75">
        <v>20271701</v>
      </c>
      <c r="F37" s="75"/>
      <c r="H37" s="16">
        <v>114872780759</v>
      </c>
      <c r="J37" s="16">
        <v>398744358670</v>
      </c>
      <c r="L37" s="16">
        <v>0</v>
      </c>
      <c r="N37" s="16">
        <v>0</v>
      </c>
      <c r="P37" s="16">
        <v>0</v>
      </c>
      <c r="R37" s="16">
        <v>0</v>
      </c>
      <c r="T37" s="16">
        <v>20271701</v>
      </c>
      <c r="V37" s="16">
        <v>18050</v>
      </c>
      <c r="X37" s="16">
        <v>114872780759</v>
      </c>
      <c r="Z37" s="16">
        <v>365904203050</v>
      </c>
      <c r="AB37" s="17">
        <f t="shared" si="0"/>
        <v>5.7260735856929215E-2</v>
      </c>
    </row>
    <row r="38" spans="1:28" ht="21.75" customHeight="1">
      <c r="A38" s="74" t="s">
        <v>48</v>
      </c>
      <c r="B38" s="74"/>
      <c r="C38" s="74"/>
      <c r="E38" s="75">
        <v>278269024</v>
      </c>
      <c r="F38" s="75"/>
      <c r="H38" s="16">
        <v>1891605116411</v>
      </c>
      <c r="J38" s="16">
        <v>4421694791360</v>
      </c>
      <c r="L38" s="16">
        <v>0</v>
      </c>
      <c r="N38" s="16">
        <v>0</v>
      </c>
      <c r="P38" s="16">
        <v>0</v>
      </c>
      <c r="R38" s="16">
        <v>0</v>
      </c>
      <c r="T38" s="16">
        <v>278269024</v>
      </c>
      <c r="V38" s="16">
        <v>13700</v>
      </c>
      <c r="X38" s="16">
        <v>1891605116411</v>
      </c>
      <c r="Z38" s="16">
        <v>3812285628800</v>
      </c>
      <c r="AB38" s="17">
        <f t="shared" si="0"/>
        <v>0.59658861139688701</v>
      </c>
    </row>
    <row r="39" spans="1:28" ht="21.75" customHeight="1">
      <c r="A39" s="74" t="s">
        <v>49</v>
      </c>
      <c r="B39" s="74"/>
      <c r="C39" s="74"/>
      <c r="E39" s="75">
        <v>72647153</v>
      </c>
      <c r="F39" s="75"/>
      <c r="H39" s="16">
        <v>1074826053408</v>
      </c>
      <c r="J39" s="16">
        <v>1557554960320</v>
      </c>
      <c r="L39" s="16">
        <v>0</v>
      </c>
      <c r="N39" s="16">
        <v>0</v>
      </c>
      <c r="P39" s="16">
        <v>0</v>
      </c>
      <c r="R39" s="16">
        <v>0</v>
      </c>
      <c r="T39" s="16">
        <v>72647153</v>
      </c>
      <c r="V39" s="16">
        <v>20490</v>
      </c>
      <c r="X39" s="16">
        <v>1074826053408</v>
      </c>
      <c r="Z39" s="16">
        <v>1488540164970</v>
      </c>
      <c r="AB39" s="17">
        <f t="shared" si="0"/>
        <v>0.23294322527125996</v>
      </c>
    </row>
    <row r="40" spans="1:28" ht="21.75" customHeight="1">
      <c r="A40" s="74" t="s">
        <v>50</v>
      </c>
      <c r="B40" s="74"/>
      <c r="C40" s="74"/>
      <c r="E40" s="75">
        <v>4302645</v>
      </c>
      <c r="F40" s="75"/>
      <c r="H40" s="16">
        <v>49551712670</v>
      </c>
      <c r="J40" s="16">
        <v>70907589613</v>
      </c>
      <c r="L40" s="16">
        <v>0</v>
      </c>
      <c r="N40" s="16">
        <v>0</v>
      </c>
      <c r="P40" s="16">
        <v>0</v>
      </c>
      <c r="R40" s="16">
        <v>0</v>
      </c>
      <c r="T40" s="16">
        <v>4302645</v>
      </c>
      <c r="V40" s="16">
        <v>13460</v>
      </c>
      <c r="X40" s="16">
        <v>49551712670</v>
      </c>
      <c r="Z40" s="16">
        <v>57913601713</v>
      </c>
      <c r="AB40" s="17">
        <f t="shared" si="0"/>
        <v>9.0629608038646885E-3</v>
      </c>
    </row>
    <row r="41" spans="1:28" ht="21.75" customHeight="1">
      <c r="A41" s="74" t="s">
        <v>51</v>
      </c>
      <c r="B41" s="74"/>
      <c r="C41" s="74"/>
      <c r="E41" s="75">
        <v>14786309</v>
      </c>
      <c r="F41" s="75"/>
      <c r="H41" s="16">
        <v>152946566356</v>
      </c>
      <c r="J41" s="16">
        <v>140765661680</v>
      </c>
      <c r="L41" s="16">
        <v>0</v>
      </c>
      <c r="N41" s="16">
        <v>0</v>
      </c>
      <c r="P41" s="16">
        <v>0</v>
      </c>
      <c r="R41" s="16">
        <v>0</v>
      </c>
      <c r="T41" s="16">
        <v>14786309</v>
      </c>
      <c r="V41" s="16">
        <v>7670</v>
      </c>
      <c r="X41" s="16">
        <v>152946566356</v>
      </c>
      <c r="Z41" s="16">
        <v>113410990030</v>
      </c>
      <c r="AB41" s="17">
        <f t="shared" si="0"/>
        <v>1.7747805817068661E-2</v>
      </c>
    </row>
    <row r="42" spans="1:28" ht="21.75" customHeight="1">
      <c r="A42" s="76" t="s">
        <v>52</v>
      </c>
      <c r="B42" s="76"/>
      <c r="C42" s="76"/>
      <c r="D42" s="8"/>
      <c r="E42" s="75">
        <v>0</v>
      </c>
      <c r="F42" s="75"/>
      <c r="H42" s="18">
        <v>0</v>
      </c>
      <c r="J42" s="16">
        <v>0</v>
      </c>
      <c r="L42" s="16">
        <v>76594524</v>
      </c>
      <c r="N42" s="18">
        <v>278323700314</v>
      </c>
      <c r="P42" s="16">
        <v>0</v>
      </c>
      <c r="R42" s="18">
        <v>0</v>
      </c>
      <c r="T42" s="16">
        <v>76594524</v>
      </c>
      <c r="V42" s="16">
        <v>2822</v>
      </c>
      <c r="X42" s="18">
        <v>277584217860</v>
      </c>
      <c r="Z42" s="16">
        <v>216149746728</v>
      </c>
      <c r="AB42" s="17">
        <f t="shared" si="0"/>
        <v>3.382550254893596E-2</v>
      </c>
    </row>
    <row r="43" spans="1:28" ht="21.75" customHeight="1">
      <c r="A43" s="77" t="s">
        <v>53</v>
      </c>
      <c r="B43" s="77"/>
      <c r="C43" s="77"/>
      <c r="D43" s="77"/>
      <c r="F43" s="16"/>
      <c r="H43" s="19">
        <f>SUM(H9:H42)</f>
        <v>25317848163956</v>
      </c>
      <c r="J43" s="19">
        <f>SUM(J9:J42)</f>
        <v>43189240728450</v>
      </c>
      <c r="L43" s="16"/>
      <c r="N43" s="19">
        <v>913405666035</v>
      </c>
      <c r="P43" s="16"/>
      <c r="R43" s="19">
        <v>1053431912650</v>
      </c>
      <c r="T43" s="16"/>
      <c r="V43" s="16"/>
      <c r="X43" s="19">
        <f>SUM(X9:X42)</f>
        <v>25258210824789</v>
      </c>
      <c r="Z43" s="19">
        <f>SUM(Z9:Z42)</f>
        <v>37358375259146</v>
      </c>
      <c r="AB43" s="20">
        <f>SUM(AB9:AB42)</f>
        <v>5.8462516689530508</v>
      </c>
    </row>
    <row r="45" spans="1:28">
      <c r="H45" s="22"/>
      <c r="X45" s="22"/>
    </row>
    <row r="46" spans="1:28">
      <c r="H46" s="22"/>
      <c r="J46" s="22"/>
      <c r="X46" s="22"/>
      <c r="Z46" s="22"/>
    </row>
    <row r="47" spans="1:28">
      <c r="H47" s="22"/>
      <c r="J47" s="22"/>
      <c r="X47" s="22"/>
    </row>
    <row r="48" spans="1:28">
      <c r="H48" s="22"/>
      <c r="J48" s="22"/>
    </row>
    <row r="50" spans="8:24">
      <c r="X50" s="22"/>
    </row>
    <row r="51" spans="8:24">
      <c r="H51" s="22"/>
      <c r="J51" s="22"/>
    </row>
  </sheetData>
  <mergeCells count="82">
    <mergeCell ref="A41:C41"/>
    <mergeCell ref="E41:F41"/>
    <mergeCell ref="A42:C42"/>
    <mergeCell ref="E42:F42"/>
    <mergeCell ref="A43:D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116"/>
  <sheetViews>
    <sheetView rightToLeft="1" workbookViewId="0">
      <selection activeCell="L112" sqref="L112:P113"/>
    </sheetView>
  </sheetViews>
  <sheetFormatPr defaultRowHeight="18.75"/>
  <cols>
    <col min="1" max="1" width="5.140625" customWidth="1"/>
    <col min="2" max="2" width="29" customWidth="1"/>
    <col min="3" max="3" width="1.28515625" customWidth="1"/>
    <col min="4" max="4" width="17.85546875" style="21" bestFit="1" customWidth="1"/>
    <col min="5" max="5" width="1.28515625" style="21" customWidth="1"/>
    <col min="6" max="6" width="18.5703125" style="21" bestFit="1" customWidth="1"/>
    <col min="7" max="7" width="1.28515625" style="21" customWidth="1"/>
    <col min="8" max="8" width="18.5703125" style="21" bestFit="1" customWidth="1"/>
    <col min="9" max="9" width="1.28515625" style="21" customWidth="1"/>
    <col min="10" max="10" width="18.7109375" style="21" bestFit="1" customWidth="1"/>
    <col min="11" max="11" width="1.28515625" style="21" customWidth="1"/>
    <col min="12" max="12" width="18.85546875" style="21" bestFit="1" customWidth="1"/>
    <col min="13" max="13" width="1.28515625" style="21" customWidth="1"/>
    <col min="14" max="14" width="19.85546875" style="21" bestFit="1" customWidth="1"/>
    <col min="15" max="15" width="1.28515625" style="21" customWidth="1"/>
    <col min="16" max="16" width="18.5703125" style="21" bestFit="1" customWidth="1"/>
    <col min="17" max="17" width="1.28515625" style="21" customWidth="1"/>
    <col min="18" max="18" width="18.85546875" style="21" bestFit="1" customWidth="1"/>
    <col min="19" max="19" width="0.28515625" customWidth="1"/>
    <col min="21" max="21" width="30" style="6" customWidth="1"/>
    <col min="22" max="22" width="18.5703125" style="16" bestFit="1" customWidth="1"/>
  </cols>
  <sheetData>
    <row r="1" spans="1:1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/>
    <row r="5" spans="1:18" ht="14.45" customHeight="1">
      <c r="A5" s="1" t="s">
        <v>377</v>
      </c>
      <c r="B5" s="67" t="s">
        <v>378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D6" s="70" t="s">
        <v>350</v>
      </c>
      <c r="E6" s="70"/>
      <c r="F6" s="70"/>
      <c r="G6" s="70"/>
      <c r="H6" s="70"/>
      <c r="I6" s="70"/>
      <c r="J6" s="70"/>
      <c r="L6" s="70" t="s">
        <v>351</v>
      </c>
      <c r="M6" s="70"/>
      <c r="N6" s="70"/>
      <c r="O6" s="70"/>
      <c r="P6" s="70"/>
      <c r="Q6" s="70"/>
      <c r="R6" s="70"/>
    </row>
    <row r="7" spans="1:18" ht="14.45" customHeight="1">
      <c r="D7" s="24"/>
      <c r="E7" s="24"/>
      <c r="F7" s="24"/>
      <c r="G7" s="24"/>
      <c r="H7" s="24"/>
      <c r="I7" s="24"/>
      <c r="J7" s="24"/>
      <c r="L7" s="24"/>
      <c r="M7" s="24"/>
      <c r="N7" s="24"/>
      <c r="O7" s="24"/>
      <c r="P7" s="24"/>
      <c r="Q7" s="24"/>
      <c r="R7" s="24"/>
    </row>
    <row r="8" spans="1:18" ht="14.45" customHeight="1">
      <c r="A8" s="70" t="s">
        <v>379</v>
      </c>
      <c r="B8" s="70"/>
      <c r="D8" s="2" t="s">
        <v>380</v>
      </c>
      <c r="F8" s="2" t="s">
        <v>354</v>
      </c>
      <c r="H8" s="2" t="s">
        <v>355</v>
      </c>
      <c r="J8" s="2" t="s">
        <v>53</v>
      </c>
      <c r="L8" s="2" t="s">
        <v>380</v>
      </c>
      <c r="N8" s="2" t="s">
        <v>354</v>
      </c>
      <c r="P8" s="2" t="s">
        <v>355</v>
      </c>
      <c r="R8" s="2" t="s">
        <v>53</v>
      </c>
    </row>
    <row r="9" spans="1:18" ht="21.75" customHeight="1">
      <c r="A9" s="72" t="s">
        <v>182</v>
      </c>
      <c r="B9" s="72"/>
      <c r="D9" s="14">
        <v>37623658507</v>
      </c>
      <c r="F9" s="25">
        <v>74392490356</v>
      </c>
      <c r="H9" s="25">
        <v>-14309856</v>
      </c>
      <c r="J9" s="25">
        <f>D9+F9+H9</f>
        <v>112001839007</v>
      </c>
      <c r="L9" s="25">
        <v>88400250811</v>
      </c>
      <c r="N9" s="25">
        <v>-264411711607</v>
      </c>
      <c r="P9" s="25">
        <v>-29257665</v>
      </c>
      <c r="R9" s="25">
        <f>L9+N9+P9</f>
        <v>-176040718461</v>
      </c>
    </row>
    <row r="10" spans="1:18" ht="21.75" customHeight="1">
      <c r="A10" s="74" t="s">
        <v>188</v>
      </c>
      <c r="B10" s="74"/>
      <c r="D10" s="16">
        <v>87688764267</v>
      </c>
      <c r="F10" s="26">
        <v>257218946703</v>
      </c>
      <c r="H10" s="26">
        <v>238767</v>
      </c>
      <c r="J10" s="26">
        <f>D10+F10+H10</f>
        <v>344907949737</v>
      </c>
      <c r="L10" s="26">
        <v>514345430157</v>
      </c>
      <c r="N10" s="26">
        <v>14325761644</v>
      </c>
      <c r="P10" s="26">
        <v>4717694</v>
      </c>
      <c r="R10" s="26">
        <f>L10+N10+P10</f>
        <v>528675909495</v>
      </c>
    </row>
    <row r="11" spans="1:18" ht="21.75" customHeight="1">
      <c r="A11" s="74" t="s">
        <v>191</v>
      </c>
      <c r="B11" s="74"/>
      <c r="D11" s="16">
        <v>38784609630</v>
      </c>
      <c r="F11" s="26">
        <v>4568910919</v>
      </c>
      <c r="H11" s="26">
        <v>-4093419</v>
      </c>
      <c r="J11" s="26">
        <f t="shared" ref="J11:J76" si="0">D11+F11+H11</f>
        <v>43349427130</v>
      </c>
      <c r="L11" s="26">
        <v>199215054746</v>
      </c>
      <c r="N11" s="26">
        <v>-81557280674</v>
      </c>
      <c r="P11" s="26">
        <v>16380579</v>
      </c>
      <c r="R11" s="26">
        <f t="shared" ref="R11:R74" si="1">L11+N11+P11</f>
        <v>117674154651</v>
      </c>
    </row>
    <row r="12" spans="1:18" ht="21.75" customHeight="1">
      <c r="A12" s="74" t="s">
        <v>154</v>
      </c>
      <c r="B12" s="74"/>
      <c r="D12" s="16">
        <v>56469918194</v>
      </c>
      <c r="F12" s="26">
        <v>128178753780</v>
      </c>
      <c r="H12" s="26">
        <v>-13489780</v>
      </c>
      <c r="J12" s="26">
        <f t="shared" si="0"/>
        <v>184635182194</v>
      </c>
      <c r="L12" s="26">
        <v>283912042334</v>
      </c>
      <c r="N12" s="26">
        <v>-404544985418</v>
      </c>
      <c r="P12" s="26">
        <v>-110884270</v>
      </c>
      <c r="R12" s="26">
        <f t="shared" si="1"/>
        <v>-120743827354</v>
      </c>
    </row>
    <row r="13" spans="1:18" ht="21.75" customHeight="1">
      <c r="A13" s="74" t="s">
        <v>163</v>
      </c>
      <c r="B13" s="74"/>
      <c r="D13" s="16">
        <v>216756996363</v>
      </c>
      <c r="F13" s="26">
        <v>-16180001168</v>
      </c>
      <c r="H13" s="26">
        <v>433699968</v>
      </c>
      <c r="J13" s="26">
        <f t="shared" si="0"/>
        <v>201010695163</v>
      </c>
      <c r="L13" s="26">
        <v>1066684860261</v>
      </c>
      <c r="N13" s="26">
        <v>-31350717367</v>
      </c>
      <c r="P13" s="26">
        <v>442463896</v>
      </c>
      <c r="R13" s="26">
        <f t="shared" si="1"/>
        <v>1035776606790</v>
      </c>
    </row>
    <row r="14" spans="1:18" ht="21.75" customHeight="1">
      <c r="A14" s="74" t="s">
        <v>194</v>
      </c>
      <c r="B14" s="74"/>
      <c r="D14" s="16">
        <v>266222132198</v>
      </c>
      <c r="F14" s="26">
        <v>134523026122</v>
      </c>
      <c r="H14" s="26">
        <v>-84322</v>
      </c>
      <c r="J14" s="26">
        <f t="shared" si="0"/>
        <v>400745073998</v>
      </c>
      <c r="L14" s="26">
        <v>1350281653189</v>
      </c>
      <c r="N14" s="26">
        <v>-302609203723</v>
      </c>
      <c r="P14" s="26">
        <v>4071483</v>
      </c>
      <c r="R14" s="26">
        <f t="shared" si="1"/>
        <v>1047676520949</v>
      </c>
    </row>
    <row r="15" spans="1:18" ht="21.75" customHeight="1">
      <c r="A15" s="74" t="s">
        <v>157</v>
      </c>
      <c r="B15" s="74"/>
      <c r="D15" s="16">
        <v>24601679469</v>
      </c>
      <c r="F15" s="26">
        <v>42509171250</v>
      </c>
      <c r="H15" s="26">
        <v>-252531250</v>
      </c>
      <c r="J15" s="26">
        <f t="shared" si="0"/>
        <v>66858319469</v>
      </c>
      <c r="L15" s="26">
        <v>69084644817</v>
      </c>
      <c r="N15" s="26">
        <v>-78098328718</v>
      </c>
      <c r="P15" s="26">
        <v>-252531250</v>
      </c>
      <c r="R15" s="26">
        <f t="shared" si="1"/>
        <v>-9266215151</v>
      </c>
    </row>
    <row r="16" spans="1:18" ht="21.75" customHeight="1">
      <c r="A16" s="74" t="s">
        <v>160</v>
      </c>
      <c r="B16" s="74"/>
      <c r="D16" s="16">
        <v>28003768068</v>
      </c>
      <c r="F16" s="26">
        <v>34817266064</v>
      </c>
      <c r="H16" s="26">
        <v>4534036</v>
      </c>
      <c r="J16" s="26">
        <f t="shared" si="0"/>
        <v>62825568168</v>
      </c>
      <c r="L16" s="26">
        <v>206166048158</v>
      </c>
      <c r="N16" s="26">
        <v>34808912708</v>
      </c>
      <c r="P16" s="26">
        <v>4534036</v>
      </c>
      <c r="R16" s="26">
        <f t="shared" si="1"/>
        <v>240979494902</v>
      </c>
    </row>
    <row r="17" spans="1:18" ht="21.75" customHeight="1">
      <c r="A17" s="74" t="s">
        <v>272</v>
      </c>
      <c r="B17" s="74"/>
      <c r="D17" s="16">
        <v>1049314211481</v>
      </c>
      <c r="F17" s="26">
        <v>-6366603680640</v>
      </c>
      <c r="H17" s="26">
        <v>-1791715100000</v>
      </c>
      <c r="J17" s="26">
        <f t="shared" si="0"/>
        <v>-7109004569159</v>
      </c>
      <c r="L17" s="26">
        <v>11499695119511</v>
      </c>
      <c r="N17" s="26">
        <v>-6366603680640</v>
      </c>
      <c r="P17" s="26">
        <v>-1791715100000</v>
      </c>
      <c r="R17" s="26">
        <f t="shared" si="1"/>
        <v>3341376338871</v>
      </c>
    </row>
    <row r="18" spans="1:18" ht="21.75" customHeight="1">
      <c r="A18" s="74" t="s">
        <v>287</v>
      </c>
      <c r="B18" s="74"/>
      <c r="D18" s="16">
        <v>504302335305</v>
      </c>
      <c r="F18" s="26">
        <v>3086048534212</v>
      </c>
      <c r="H18" s="26">
        <v>-476606542</v>
      </c>
      <c r="J18" s="26">
        <f t="shared" si="0"/>
        <v>3589874262975</v>
      </c>
      <c r="L18" s="26">
        <v>1954469131308</v>
      </c>
      <c r="N18" s="26">
        <v>-933544139973</v>
      </c>
      <c r="P18" s="26">
        <v>-528616278</v>
      </c>
      <c r="R18" s="26">
        <f t="shared" si="1"/>
        <v>1020396375057</v>
      </c>
    </row>
    <row r="19" spans="1:18" ht="21.75" customHeight="1">
      <c r="A19" s="6" t="s">
        <v>111</v>
      </c>
      <c r="B19" s="38"/>
      <c r="D19" s="16">
        <v>106504051080</v>
      </c>
      <c r="F19" s="26">
        <v>-790252064800</v>
      </c>
      <c r="H19" s="26">
        <v>1064616387100</v>
      </c>
      <c r="J19" s="26">
        <f t="shared" si="0"/>
        <v>380868373380</v>
      </c>
      <c r="L19" s="26">
        <v>532520255400</v>
      </c>
      <c r="N19" s="26">
        <v>555438900147</v>
      </c>
      <c r="P19" s="26">
        <v>1064627758052</v>
      </c>
      <c r="R19" s="26">
        <f t="shared" si="1"/>
        <v>2152586913599</v>
      </c>
    </row>
    <row r="20" spans="1:18" ht="21.75" customHeight="1">
      <c r="A20" s="6" t="s">
        <v>485</v>
      </c>
      <c r="B20" s="38"/>
      <c r="D20" s="16">
        <v>0</v>
      </c>
      <c r="F20" s="26">
        <v>0</v>
      </c>
      <c r="H20" s="26">
        <v>0</v>
      </c>
      <c r="J20" s="26">
        <f t="shared" si="0"/>
        <v>0</v>
      </c>
      <c r="L20" s="26">
        <v>370000000000</v>
      </c>
      <c r="N20" s="26">
        <v>0</v>
      </c>
      <c r="P20" s="26">
        <v>0</v>
      </c>
      <c r="R20" s="26">
        <f t="shared" si="1"/>
        <v>370000000000</v>
      </c>
    </row>
    <row r="21" spans="1:18" ht="21.75" customHeight="1">
      <c r="A21" s="6" t="s">
        <v>486</v>
      </c>
      <c r="B21" s="38"/>
      <c r="D21" s="16">
        <v>0</v>
      </c>
      <c r="F21" s="26">
        <v>0</v>
      </c>
      <c r="H21" s="26">
        <v>0</v>
      </c>
      <c r="J21" s="26">
        <f t="shared" si="0"/>
        <v>0</v>
      </c>
      <c r="L21" s="26">
        <v>5000000000</v>
      </c>
      <c r="N21" s="26">
        <v>0</v>
      </c>
      <c r="P21" s="26">
        <v>0</v>
      </c>
      <c r="R21" s="26">
        <f t="shared" si="1"/>
        <v>5000000000</v>
      </c>
    </row>
    <row r="22" spans="1:18" ht="21.75" customHeight="1">
      <c r="A22" s="74" t="s">
        <v>197</v>
      </c>
      <c r="B22" s="74"/>
      <c r="D22" s="16">
        <v>110053572292</v>
      </c>
      <c r="F22" s="26">
        <v>-57396675606</v>
      </c>
      <c r="H22" s="26">
        <v>238206</v>
      </c>
      <c r="J22" s="26">
        <f t="shared" si="0"/>
        <v>52657134892</v>
      </c>
      <c r="L22" s="26">
        <v>604279270940</v>
      </c>
      <c r="N22" s="26">
        <v>-239592372699</v>
      </c>
      <c r="P22" s="26">
        <v>4716598</v>
      </c>
      <c r="R22" s="26">
        <f t="shared" si="1"/>
        <v>364691614839</v>
      </c>
    </row>
    <row r="23" spans="1:18" ht="21.75" customHeight="1">
      <c r="A23" s="74" t="s">
        <v>126</v>
      </c>
      <c r="B23" s="74"/>
      <c r="D23" s="16">
        <v>505608108716</v>
      </c>
      <c r="F23" s="26">
        <v>-897902757992</v>
      </c>
      <c r="H23" s="26">
        <v>-160917008</v>
      </c>
      <c r="J23" s="26">
        <f t="shared" si="0"/>
        <v>-392455566284</v>
      </c>
      <c r="L23" s="26">
        <v>2168071433645</v>
      </c>
      <c r="N23" s="26">
        <v>-2169436426385</v>
      </c>
      <c r="P23" s="26">
        <v>183333244</v>
      </c>
      <c r="R23" s="26">
        <f t="shared" si="1"/>
        <v>-1181659496</v>
      </c>
    </row>
    <row r="24" spans="1:18" ht="21.75" customHeight="1">
      <c r="A24" s="74" t="s">
        <v>169</v>
      </c>
      <c r="B24" s="74"/>
      <c r="D24" s="16">
        <v>59420583826</v>
      </c>
      <c r="F24" s="26">
        <v>213860989805</v>
      </c>
      <c r="H24" s="26">
        <v>5507595</v>
      </c>
      <c r="J24" s="26">
        <f t="shared" si="0"/>
        <v>273287081226</v>
      </c>
      <c r="L24" s="26">
        <v>306540396100</v>
      </c>
      <c r="N24" s="26">
        <v>-124233558375</v>
      </c>
      <c r="P24" s="26">
        <v>-24894286</v>
      </c>
      <c r="R24" s="26">
        <f t="shared" si="1"/>
        <v>182281943439</v>
      </c>
    </row>
    <row r="25" spans="1:18" ht="21.75" customHeight="1">
      <c r="A25" s="74" t="s">
        <v>218</v>
      </c>
      <c r="B25" s="74"/>
      <c r="D25" s="16">
        <v>72651590685</v>
      </c>
      <c r="F25" s="26">
        <v>337941720000</v>
      </c>
      <c r="H25" s="26">
        <v>0</v>
      </c>
      <c r="J25" s="26">
        <f t="shared" si="0"/>
        <v>410593310685</v>
      </c>
      <c r="L25" s="26">
        <v>368607291906</v>
      </c>
      <c r="N25" s="26">
        <v>-425989225819</v>
      </c>
      <c r="P25" s="26">
        <v>-632886891</v>
      </c>
      <c r="R25" s="26">
        <f t="shared" si="1"/>
        <v>-58014820804</v>
      </c>
    </row>
    <row r="26" spans="1:18" ht="21.75" customHeight="1">
      <c r="A26" s="74" t="s">
        <v>381</v>
      </c>
      <c r="B26" s="74"/>
      <c r="D26" s="16">
        <v>0</v>
      </c>
      <c r="F26" s="16">
        <v>0</v>
      </c>
      <c r="H26" s="26">
        <v>0</v>
      </c>
      <c r="J26" s="26">
        <f t="shared" si="0"/>
        <v>0</v>
      </c>
      <c r="L26" s="26">
        <v>46289948019</v>
      </c>
      <c r="N26" s="26">
        <v>0</v>
      </c>
      <c r="P26" s="26">
        <v>-10290757927</v>
      </c>
      <c r="R26" s="26">
        <f t="shared" si="1"/>
        <v>35999190092</v>
      </c>
    </row>
    <row r="27" spans="1:18" ht="21.75" customHeight="1">
      <c r="A27" s="74" t="s">
        <v>176</v>
      </c>
      <c r="B27" s="74"/>
      <c r="D27" s="16">
        <v>213856815180</v>
      </c>
      <c r="F27" s="26">
        <v>872570000000</v>
      </c>
      <c r="H27" s="26">
        <v>0</v>
      </c>
      <c r="J27" s="26">
        <f t="shared" si="0"/>
        <v>1086426815180</v>
      </c>
      <c r="L27" s="26">
        <v>1048473838612</v>
      </c>
      <c r="N27" s="26">
        <v>136896331194</v>
      </c>
      <c r="P27" s="26">
        <v>1321534</v>
      </c>
      <c r="R27" s="26">
        <f t="shared" si="1"/>
        <v>1185371491340</v>
      </c>
    </row>
    <row r="28" spans="1:18" ht="21.75" customHeight="1">
      <c r="A28" s="74" t="s">
        <v>382</v>
      </c>
      <c r="B28" s="74"/>
      <c r="D28" s="16">
        <v>0</v>
      </c>
      <c r="F28" s="16">
        <v>0</v>
      </c>
      <c r="H28" s="26">
        <v>0</v>
      </c>
      <c r="J28" s="26">
        <f t="shared" si="0"/>
        <v>0</v>
      </c>
      <c r="L28" s="26">
        <v>187454448418</v>
      </c>
      <c r="N28" s="26">
        <v>0</v>
      </c>
      <c r="P28" s="26">
        <v>-119205245941</v>
      </c>
      <c r="R28" s="26">
        <f t="shared" si="1"/>
        <v>68249202477</v>
      </c>
    </row>
    <row r="29" spans="1:18" ht="21.75" customHeight="1">
      <c r="A29" s="74" t="s">
        <v>383</v>
      </c>
      <c r="B29" s="74"/>
      <c r="D29" s="16">
        <v>265275772</v>
      </c>
      <c r="F29" s="16">
        <v>0</v>
      </c>
      <c r="H29" s="26">
        <v>0</v>
      </c>
      <c r="J29" s="26">
        <f t="shared" si="0"/>
        <v>265275772</v>
      </c>
      <c r="L29" s="26">
        <v>541262136403</v>
      </c>
      <c r="N29" s="26">
        <v>0</v>
      </c>
      <c r="P29" s="26">
        <v>-988290548</v>
      </c>
      <c r="R29" s="26">
        <f t="shared" si="1"/>
        <v>540273845855</v>
      </c>
    </row>
    <row r="30" spans="1:18" ht="21.75" customHeight="1">
      <c r="A30" s="74" t="s">
        <v>384</v>
      </c>
      <c r="B30" s="74"/>
      <c r="D30" s="16">
        <v>0</v>
      </c>
      <c r="F30" s="16">
        <v>0</v>
      </c>
      <c r="H30" s="26">
        <v>0</v>
      </c>
      <c r="J30" s="26">
        <f t="shared" si="0"/>
        <v>0</v>
      </c>
      <c r="L30" s="26">
        <v>413391890034</v>
      </c>
      <c r="N30" s="26">
        <v>0</v>
      </c>
      <c r="P30" s="26">
        <v>-84872750031</v>
      </c>
      <c r="R30" s="26">
        <f t="shared" si="1"/>
        <v>328519140003</v>
      </c>
    </row>
    <row r="31" spans="1:18" ht="21.75" customHeight="1">
      <c r="A31" s="74" t="s">
        <v>385</v>
      </c>
      <c r="B31" s="74"/>
      <c r="D31" s="16">
        <v>0</v>
      </c>
      <c r="F31" s="16">
        <v>0</v>
      </c>
      <c r="H31" s="26">
        <v>0</v>
      </c>
      <c r="J31" s="26">
        <f t="shared" si="0"/>
        <v>0</v>
      </c>
      <c r="L31" s="26">
        <v>269921358044</v>
      </c>
      <c r="N31" s="26">
        <v>0</v>
      </c>
      <c r="P31" s="26">
        <v>-534385405926</v>
      </c>
      <c r="R31" s="26">
        <f t="shared" si="1"/>
        <v>-264464047882</v>
      </c>
    </row>
    <row r="32" spans="1:18" ht="21.75" customHeight="1">
      <c r="A32" s="74" t="s">
        <v>386</v>
      </c>
      <c r="B32" s="74"/>
      <c r="D32" s="16">
        <v>0</v>
      </c>
      <c r="F32" s="16">
        <v>0</v>
      </c>
      <c r="H32" s="26">
        <v>0</v>
      </c>
      <c r="J32" s="26">
        <f t="shared" si="0"/>
        <v>0</v>
      </c>
      <c r="L32" s="26">
        <v>0</v>
      </c>
      <c r="N32" s="26">
        <v>0</v>
      </c>
      <c r="P32" s="26">
        <v>11561815646</v>
      </c>
      <c r="R32" s="26">
        <f t="shared" si="1"/>
        <v>11561815646</v>
      </c>
    </row>
    <row r="33" spans="1:18" ht="21.75" customHeight="1">
      <c r="A33" s="74" t="s">
        <v>387</v>
      </c>
      <c r="B33" s="74"/>
      <c r="D33" s="16">
        <v>0</v>
      </c>
      <c r="F33" s="16">
        <v>0</v>
      </c>
      <c r="H33" s="26">
        <v>0</v>
      </c>
      <c r="J33" s="26">
        <f t="shared" si="0"/>
        <v>0</v>
      </c>
      <c r="L33" s="26">
        <v>0</v>
      </c>
      <c r="N33" s="26">
        <v>0</v>
      </c>
      <c r="P33" s="26">
        <v>65885158948</v>
      </c>
      <c r="R33" s="26">
        <f t="shared" si="1"/>
        <v>65885158948</v>
      </c>
    </row>
    <row r="34" spans="1:18" ht="21.75" customHeight="1">
      <c r="A34" s="74" t="s">
        <v>388</v>
      </c>
      <c r="B34" s="74"/>
      <c r="D34" s="16">
        <v>0</v>
      </c>
      <c r="F34" s="16">
        <v>0</v>
      </c>
      <c r="H34" s="26">
        <v>0</v>
      </c>
      <c r="J34" s="26">
        <f t="shared" si="0"/>
        <v>0</v>
      </c>
      <c r="L34" s="26">
        <v>0</v>
      </c>
      <c r="N34" s="26">
        <v>0</v>
      </c>
      <c r="P34" s="26">
        <v>721538325</v>
      </c>
      <c r="R34" s="26">
        <f t="shared" si="1"/>
        <v>721538325</v>
      </c>
    </row>
    <row r="35" spans="1:18" ht="21.75" customHeight="1">
      <c r="A35" s="74" t="s">
        <v>185</v>
      </c>
      <c r="B35" s="74"/>
      <c r="D35" s="16">
        <v>40048437960</v>
      </c>
      <c r="F35" s="26">
        <v>-56759606000</v>
      </c>
      <c r="H35" s="26">
        <v>0</v>
      </c>
      <c r="J35" s="26">
        <f t="shared" si="0"/>
        <v>-16711168040</v>
      </c>
      <c r="L35" s="26">
        <v>201028078907</v>
      </c>
      <c r="N35" s="26">
        <v>-142048832357</v>
      </c>
      <c r="P35" s="26">
        <v>1992860</v>
      </c>
      <c r="R35" s="26">
        <f t="shared" si="1"/>
        <v>58981239410</v>
      </c>
    </row>
    <row r="36" spans="1:18" ht="21.75" customHeight="1">
      <c r="A36" s="74" t="s">
        <v>389</v>
      </c>
      <c r="B36" s="74"/>
      <c r="D36" s="16">
        <v>0</v>
      </c>
      <c r="F36" s="16">
        <v>0</v>
      </c>
      <c r="H36" s="26">
        <v>0</v>
      </c>
      <c r="J36" s="26">
        <f t="shared" si="0"/>
        <v>0</v>
      </c>
      <c r="L36" s="26">
        <v>11032146681</v>
      </c>
      <c r="N36" s="26">
        <v>0</v>
      </c>
      <c r="P36" s="26">
        <v>5374279940</v>
      </c>
      <c r="R36" s="26">
        <f t="shared" si="1"/>
        <v>16406426621</v>
      </c>
    </row>
    <row r="37" spans="1:18" ht="21.75" customHeight="1">
      <c r="A37" s="74" t="s">
        <v>224</v>
      </c>
      <c r="B37" s="74"/>
      <c r="D37" s="16">
        <v>37338409404</v>
      </c>
      <c r="F37" s="26">
        <v>134776450053</v>
      </c>
      <c r="H37" s="26">
        <v>0</v>
      </c>
      <c r="J37" s="26">
        <f t="shared" si="0"/>
        <v>172114859457</v>
      </c>
      <c r="L37" s="26">
        <v>198745079796</v>
      </c>
      <c r="N37" s="26">
        <v>-319442213635</v>
      </c>
      <c r="P37" s="26">
        <v>-1450337075</v>
      </c>
      <c r="R37" s="26">
        <f t="shared" si="1"/>
        <v>-122147470914</v>
      </c>
    </row>
    <row r="38" spans="1:18" ht="21.75" customHeight="1">
      <c r="A38" s="74" t="s">
        <v>390</v>
      </c>
      <c r="B38" s="74"/>
      <c r="D38" s="16">
        <v>0</v>
      </c>
      <c r="F38" s="16">
        <v>0</v>
      </c>
      <c r="H38" s="26">
        <v>0</v>
      </c>
      <c r="J38" s="26">
        <f t="shared" si="0"/>
        <v>0</v>
      </c>
      <c r="L38" s="26">
        <v>286597595</v>
      </c>
      <c r="N38" s="26">
        <v>0</v>
      </c>
      <c r="P38" s="26">
        <v>132382416</v>
      </c>
      <c r="R38" s="26">
        <f t="shared" si="1"/>
        <v>418980011</v>
      </c>
    </row>
    <row r="39" spans="1:18" ht="21.75" customHeight="1">
      <c r="A39" s="74" t="s">
        <v>391</v>
      </c>
      <c r="B39" s="74"/>
      <c r="D39" s="16">
        <v>0</v>
      </c>
      <c r="F39" s="16">
        <v>0</v>
      </c>
      <c r="H39" s="26">
        <v>0</v>
      </c>
      <c r="J39" s="26">
        <f t="shared" si="0"/>
        <v>0</v>
      </c>
      <c r="L39" s="26">
        <v>431838125858</v>
      </c>
      <c r="N39" s="26">
        <v>0</v>
      </c>
      <c r="P39" s="26">
        <v>489960586000</v>
      </c>
      <c r="R39" s="26">
        <f t="shared" si="1"/>
        <v>921798711858</v>
      </c>
    </row>
    <row r="40" spans="1:18" ht="21.75" customHeight="1">
      <c r="A40" s="74" t="s">
        <v>290</v>
      </c>
      <c r="B40" s="74"/>
      <c r="D40" s="16">
        <v>88703480761</v>
      </c>
      <c r="F40" s="26">
        <v>503399161000</v>
      </c>
      <c r="H40" s="26">
        <v>0</v>
      </c>
      <c r="J40" s="26">
        <f t="shared" si="0"/>
        <v>592102641761</v>
      </c>
      <c r="L40" s="26">
        <v>440389304916</v>
      </c>
      <c r="N40" s="26">
        <v>-964847471746</v>
      </c>
      <c r="P40" s="26">
        <v>-46507857</v>
      </c>
      <c r="R40" s="26">
        <f t="shared" si="1"/>
        <v>-524504674687</v>
      </c>
    </row>
    <row r="41" spans="1:18" ht="21.75" customHeight="1">
      <c r="A41" s="74" t="s">
        <v>227</v>
      </c>
      <c r="B41" s="74"/>
      <c r="D41" s="16">
        <v>21117291648</v>
      </c>
      <c r="F41" s="26">
        <v>0</v>
      </c>
      <c r="H41" s="26">
        <v>0</v>
      </c>
      <c r="J41" s="26">
        <f t="shared" si="0"/>
        <v>21117291648</v>
      </c>
      <c r="L41" s="26">
        <v>105648483968</v>
      </c>
      <c r="N41" s="26">
        <v>-44612690624</v>
      </c>
      <c r="P41" s="26">
        <v>248232812</v>
      </c>
      <c r="R41" s="26">
        <f t="shared" si="1"/>
        <v>61284026156</v>
      </c>
    </row>
    <row r="42" spans="1:18" ht="21.75" customHeight="1">
      <c r="A42" s="74" t="s">
        <v>215</v>
      </c>
      <c r="B42" s="74"/>
      <c r="D42" s="16">
        <v>9671905336</v>
      </c>
      <c r="F42" s="26">
        <v>0</v>
      </c>
      <c r="H42" s="26">
        <v>0</v>
      </c>
      <c r="J42" s="26">
        <f t="shared" si="0"/>
        <v>9671905336</v>
      </c>
      <c r="L42" s="26">
        <v>56382695388</v>
      </c>
      <c r="N42" s="26">
        <v>-22194253124</v>
      </c>
      <c r="P42" s="26">
        <v>248232812</v>
      </c>
      <c r="R42" s="26">
        <f t="shared" si="1"/>
        <v>34436675076</v>
      </c>
    </row>
    <row r="43" spans="1:18" ht="21.75" customHeight="1">
      <c r="A43" s="74" t="s">
        <v>392</v>
      </c>
      <c r="B43" s="74"/>
      <c r="D43" s="16">
        <v>0</v>
      </c>
      <c r="F43" s="16">
        <v>0</v>
      </c>
      <c r="H43" s="26">
        <v>0</v>
      </c>
      <c r="J43" s="26">
        <f t="shared" si="0"/>
        <v>0</v>
      </c>
      <c r="L43" s="26">
        <v>443676311234</v>
      </c>
      <c r="N43" s="26">
        <v>0</v>
      </c>
      <c r="P43" s="26">
        <v>186843814359</v>
      </c>
      <c r="R43" s="26">
        <f t="shared" si="1"/>
        <v>630520125593</v>
      </c>
    </row>
    <row r="44" spans="1:18" ht="21.75" customHeight="1">
      <c r="A44" s="74" t="s">
        <v>212</v>
      </c>
      <c r="B44" s="74"/>
      <c r="D44" s="16">
        <v>74378734400</v>
      </c>
      <c r="F44" s="26">
        <v>176724000000</v>
      </c>
      <c r="H44" s="26">
        <v>0</v>
      </c>
      <c r="J44" s="26">
        <f t="shared" si="0"/>
        <v>251102734400</v>
      </c>
      <c r="L44" s="26">
        <v>394801040617</v>
      </c>
      <c r="N44" s="26">
        <v>-335425639879</v>
      </c>
      <c r="P44" s="26">
        <v>49391050</v>
      </c>
      <c r="R44" s="26">
        <f t="shared" si="1"/>
        <v>59424791788</v>
      </c>
    </row>
    <row r="45" spans="1:18" ht="21.75" customHeight="1">
      <c r="A45" s="74" t="s">
        <v>393</v>
      </c>
      <c r="B45" s="74"/>
      <c r="D45" s="16">
        <v>0</v>
      </c>
      <c r="F45" s="16">
        <v>0</v>
      </c>
      <c r="H45" s="26">
        <v>0</v>
      </c>
      <c r="J45" s="26">
        <f t="shared" si="0"/>
        <v>0</v>
      </c>
      <c r="L45" s="26">
        <v>0</v>
      </c>
      <c r="N45" s="26">
        <v>0</v>
      </c>
      <c r="P45" s="26">
        <v>204502672729</v>
      </c>
      <c r="R45" s="26">
        <f t="shared" si="1"/>
        <v>204502672729</v>
      </c>
    </row>
    <row r="46" spans="1:18" ht="21.75" customHeight="1">
      <c r="A46" s="74" t="s">
        <v>245</v>
      </c>
      <c r="B46" s="74"/>
      <c r="D46" s="16">
        <v>319262214438</v>
      </c>
      <c r="F46" s="26">
        <v>44903311000</v>
      </c>
      <c r="H46" s="26">
        <v>0</v>
      </c>
      <c r="J46" s="26">
        <f t="shared" si="0"/>
        <v>364165525438</v>
      </c>
      <c r="L46" s="26">
        <v>1681249546107</v>
      </c>
      <c r="N46" s="26">
        <v>164660386260</v>
      </c>
      <c r="P46" s="26">
        <v>-196394291918</v>
      </c>
      <c r="R46" s="26">
        <f t="shared" si="1"/>
        <v>1649515640449</v>
      </c>
    </row>
    <row r="47" spans="1:18" ht="21.75" customHeight="1">
      <c r="A47" s="74" t="s">
        <v>114</v>
      </c>
      <c r="B47" s="74"/>
      <c r="D47" s="16">
        <v>71679890550</v>
      </c>
      <c r="F47" s="26">
        <v>208020043000</v>
      </c>
      <c r="H47" s="26">
        <v>0</v>
      </c>
      <c r="J47" s="26">
        <f t="shared" si="0"/>
        <v>279699933550</v>
      </c>
      <c r="L47" s="26">
        <v>358399452750</v>
      </c>
      <c r="N47" s="26">
        <v>1053310986714</v>
      </c>
      <c r="P47" s="26">
        <v>919340688</v>
      </c>
      <c r="R47" s="26">
        <f t="shared" si="1"/>
        <v>1412629780152</v>
      </c>
    </row>
    <row r="48" spans="1:18" ht="21.75" customHeight="1">
      <c r="A48" s="74" t="s">
        <v>394</v>
      </c>
      <c r="B48" s="74"/>
      <c r="D48" s="16">
        <v>0</v>
      </c>
      <c r="F48" s="16">
        <v>0</v>
      </c>
      <c r="H48" s="26">
        <v>0</v>
      </c>
      <c r="J48" s="26">
        <f t="shared" si="0"/>
        <v>0</v>
      </c>
      <c r="L48" s="26">
        <v>566955906947</v>
      </c>
      <c r="N48" s="26">
        <v>0</v>
      </c>
      <c r="P48" s="26">
        <v>261840793819</v>
      </c>
      <c r="R48" s="26">
        <f t="shared" si="1"/>
        <v>828796700766</v>
      </c>
    </row>
    <row r="49" spans="1:18" ht="21.75" customHeight="1">
      <c r="A49" s="74" t="s">
        <v>284</v>
      </c>
      <c r="B49" s="74"/>
      <c r="D49" s="16">
        <v>73919675710</v>
      </c>
      <c r="F49" s="26">
        <v>417499916500</v>
      </c>
      <c r="H49" s="26">
        <v>0</v>
      </c>
      <c r="J49" s="26">
        <f t="shared" si="0"/>
        <v>491419592210</v>
      </c>
      <c r="L49" s="26">
        <v>395835982480</v>
      </c>
      <c r="N49" s="26">
        <v>-824028926707</v>
      </c>
      <c r="P49" s="26">
        <v>-46617837</v>
      </c>
      <c r="R49" s="26">
        <f t="shared" si="1"/>
        <v>-428239562064</v>
      </c>
    </row>
    <row r="50" spans="1:18" ht="21.75" customHeight="1">
      <c r="A50" s="74" t="s">
        <v>395</v>
      </c>
      <c r="B50" s="74"/>
      <c r="D50" s="16">
        <v>0</v>
      </c>
      <c r="F50" s="16">
        <v>0</v>
      </c>
      <c r="H50" s="26">
        <v>0</v>
      </c>
      <c r="J50" s="26">
        <f t="shared" si="0"/>
        <v>0</v>
      </c>
      <c r="L50" s="26">
        <v>577684919376</v>
      </c>
      <c r="N50" s="26">
        <v>0</v>
      </c>
      <c r="P50" s="26">
        <v>1180252300851</v>
      </c>
      <c r="R50" s="26">
        <f t="shared" si="1"/>
        <v>1757937220227</v>
      </c>
    </row>
    <row r="51" spans="1:18" ht="21.75" customHeight="1">
      <c r="A51" s="74" t="s">
        <v>179</v>
      </c>
      <c r="B51" s="74"/>
      <c r="D51" s="16">
        <v>104504162700</v>
      </c>
      <c r="F51" s="26">
        <v>645561000000</v>
      </c>
      <c r="H51" s="26">
        <v>0</v>
      </c>
      <c r="J51" s="26">
        <f t="shared" si="0"/>
        <v>750065162700</v>
      </c>
      <c r="L51" s="26">
        <v>631585734121</v>
      </c>
      <c r="N51" s="26">
        <v>331567662239</v>
      </c>
      <c r="P51" s="26">
        <v>4962798</v>
      </c>
      <c r="R51" s="26">
        <f t="shared" si="1"/>
        <v>963158359158</v>
      </c>
    </row>
    <row r="52" spans="1:18" ht="21.75" customHeight="1">
      <c r="A52" s="74" t="s">
        <v>396</v>
      </c>
      <c r="B52" s="74"/>
      <c r="D52" s="16">
        <v>0</v>
      </c>
      <c r="F52" s="16">
        <v>0</v>
      </c>
      <c r="H52" s="26">
        <v>0</v>
      </c>
      <c r="J52" s="26">
        <f t="shared" si="0"/>
        <v>0</v>
      </c>
      <c r="L52" s="26">
        <v>934941075501</v>
      </c>
      <c r="N52" s="26">
        <v>0</v>
      </c>
      <c r="P52" s="26">
        <v>-64549478023</v>
      </c>
      <c r="R52" s="26">
        <f t="shared" si="1"/>
        <v>870391597478</v>
      </c>
    </row>
    <row r="53" spans="1:18" ht="21.75" customHeight="1">
      <c r="A53" s="74" t="s">
        <v>397</v>
      </c>
      <c r="B53" s="74"/>
      <c r="D53" s="16">
        <v>0</v>
      </c>
      <c r="F53" s="16">
        <v>0</v>
      </c>
      <c r="H53" s="26">
        <v>0</v>
      </c>
      <c r="J53" s="26">
        <f t="shared" si="0"/>
        <v>0</v>
      </c>
      <c r="L53" s="26">
        <v>29327515320</v>
      </c>
      <c r="N53" s="26">
        <v>0</v>
      </c>
      <c r="P53" s="26">
        <v>4276117806</v>
      </c>
      <c r="R53" s="26">
        <f t="shared" si="1"/>
        <v>33603633126</v>
      </c>
    </row>
    <row r="54" spans="1:18" ht="21.75" customHeight="1">
      <c r="A54" s="74" t="s">
        <v>398</v>
      </c>
      <c r="B54" s="74"/>
      <c r="D54" s="16">
        <v>0</v>
      </c>
      <c r="F54" s="16">
        <v>0</v>
      </c>
      <c r="H54" s="26">
        <v>0</v>
      </c>
      <c r="J54" s="26">
        <f t="shared" si="0"/>
        <v>0</v>
      </c>
      <c r="L54" s="26">
        <v>5898462084240</v>
      </c>
      <c r="N54" s="26">
        <v>0</v>
      </c>
      <c r="P54" s="26">
        <v>-5483789266556</v>
      </c>
      <c r="R54" s="26">
        <f t="shared" si="1"/>
        <v>414672817684</v>
      </c>
    </row>
    <row r="55" spans="1:18" ht="21.75" customHeight="1">
      <c r="A55" s="74" t="s">
        <v>307</v>
      </c>
      <c r="B55" s="74"/>
      <c r="D55" s="16">
        <v>4049702871</v>
      </c>
      <c r="F55" s="26">
        <v>10272381990</v>
      </c>
      <c r="H55" s="26">
        <v>0</v>
      </c>
      <c r="J55" s="26">
        <f t="shared" si="0"/>
        <v>14322084861</v>
      </c>
      <c r="L55" s="26">
        <v>474647631144</v>
      </c>
      <c r="N55" s="26">
        <v>10272381990</v>
      </c>
      <c r="P55" s="26">
        <v>-411183017663</v>
      </c>
      <c r="R55" s="26">
        <f t="shared" si="1"/>
        <v>73736995471</v>
      </c>
    </row>
    <row r="56" spans="1:18" ht="21.75" customHeight="1">
      <c r="A56" s="74" t="s">
        <v>399</v>
      </c>
      <c r="B56" s="74"/>
      <c r="D56" s="16">
        <v>0</v>
      </c>
      <c r="F56" s="16">
        <v>0</v>
      </c>
      <c r="H56" s="26">
        <v>0</v>
      </c>
      <c r="J56" s="26">
        <f t="shared" si="0"/>
        <v>0</v>
      </c>
      <c r="L56" s="26">
        <v>247759652717</v>
      </c>
      <c r="N56" s="26">
        <v>0</v>
      </c>
      <c r="P56" s="26">
        <v>51925789063</v>
      </c>
      <c r="R56" s="26">
        <f t="shared" si="1"/>
        <v>299685441780</v>
      </c>
    </row>
    <row r="57" spans="1:18" ht="21.75" customHeight="1">
      <c r="A57" s="74" t="s">
        <v>131</v>
      </c>
      <c r="B57" s="74"/>
      <c r="D57" s="16">
        <v>119937755300</v>
      </c>
      <c r="F57" s="26">
        <v>274477500000</v>
      </c>
      <c r="H57" s="26">
        <v>0</v>
      </c>
      <c r="J57" s="26">
        <f t="shared" si="0"/>
        <v>394415255300</v>
      </c>
      <c r="L57" s="26">
        <v>628556770608</v>
      </c>
      <c r="N57" s="26">
        <v>-426394162937</v>
      </c>
      <c r="P57" s="26">
        <v>5000843750</v>
      </c>
      <c r="R57" s="26">
        <f t="shared" si="1"/>
        <v>207163451421</v>
      </c>
    </row>
    <row r="58" spans="1:18" ht="21.75" customHeight="1">
      <c r="A58" s="74" t="s">
        <v>206</v>
      </c>
      <c r="B58" s="74"/>
      <c r="D58" s="16">
        <v>92605970000</v>
      </c>
      <c r="F58" s="26">
        <v>0</v>
      </c>
      <c r="H58" s="26">
        <v>0</v>
      </c>
      <c r="J58" s="26">
        <f t="shared" si="0"/>
        <v>92605970000</v>
      </c>
      <c r="L58" s="26">
        <v>612386117421</v>
      </c>
      <c r="N58" s="26">
        <v>-437965913593</v>
      </c>
      <c r="P58" s="26">
        <v>259094768</v>
      </c>
      <c r="R58" s="26">
        <f t="shared" si="1"/>
        <v>174679298596</v>
      </c>
    </row>
    <row r="59" spans="1:18" ht="21.75" customHeight="1">
      <c r="A59" s="74" t="s">
        <v>209</v>
      </c>
      <c r="B59" s="74"/>
      <c r="D59" s="16">
        <v>22558054194</v>
      </c>
      <c r="F59" s="26">
        <v>0</v>
      </c>
      <c r="H59" s="26">
        <v>0</v>
      </c>
      <c r="J59" s="26">
        <f t="shared" si="0"/>
        <v>22558054194</v>
      </c>
      <c r="L59" s="26">
        <v>159067215234</v>
      </c>
      <c r="N59" s="26">
        <v>-53580065625</v>
      </c>
      <c r="P59" s="26">
        <v>248232813</v>
      </c>
      <c r="R59" s="26">
        <f t="shared" si="1"/>
        <v>105735382422</v>
      </c>
    </row>
    <row r="60" spans="1:18" ht="21.75" customHeight="1">
      <c r="A60" s="74" t="s">
        <v>281</v>
      </c>
      <c r="B60" s="74"/>
      <c r="D60" s="16">
        <v>27062482681</v>
      </c>
      <c r="F60" s="26">
        <v>-14277255000</v>
      </c>
      <c r="H60" s="26">
        <v>0</v>
      </c>
      <c r="J60" s="26">
        <f t="shared" si="0"/>
        <v>12785227681</v>
      </c>
      <c r="L60" s="26">
        <v>137907781001</v>
      </c>
      <c r="N60" s="26">
        <v>-144094656250</v>
      </c>
      <c r="P60" s="26">
        <v>-251676562</v>
      </c>
      <c r="R60" s="26">
        <f t="shared" si="1"/>
        <v>-6438551811</v>
      </c>
    </row>
    <row r="61" spans="1:18" ht="21.75" customHeight="1">
      <c r="A61" s="74" t="s">
        <v>264</v>
      </c>
      <c r="B61" s="74"/>
      <c r="D61" s="16">
        <v>180969459235</v>
      </c>
      <c r="F61" s="26">
        <v>244549402500</v>
      </c>
      <c r="H61" s="26">
        <v>0</v>
      </c>
      <c r="J61" s="26">
        <f t="shared" si="0"/>
        <v>425518861735</v>
      </c>
      <c r="L61" s="26">
        <v>876609420214</v>
      </c>
      <c r="N61" s="26">
        <v>368387302109</v>
      </c>
      <c r="P61" s="26">
        <v>-901239771050</v>
      </c>
      <c r="R61" s="26">
        <f t="shared" si="1"/>
        <v>343756951273</v>
      </c>
    </row>
    <row r="62" spans="1:18" ht="21.75" customHeight="1">
      <c r="A62" s="74" t="s">
        <v>230</v>
      </c>
      <c r="B62" s="74"/>
      <c r="D62" s="16">
        <v>82809590130</v>
      </c>
      <c r="F62" s="26">
        <v>0</v>
      </c>
      <c r="H62" s="26">
        <v>0</v>
      </c>
      <c r="J62" s="26">
        <f t="shared" si="0"/>
        <v>82809590130</v>
      </c>
      <c r="L62" s="26">
        <v>410152756978</v>
      </c>
      <c r="N62" s="26">
        <v>-262792163593</v>
      </c>
      <c r="P62" s="26">
        <v>259094768</v>
      </c>
      <c r="R62" s="26">
        <f t="shared" si="1"/>
        <v>147619688153</v>
      </c>
    </row>
    <row r="63" spans="1:18" ht="21.75" customHeight="1">
      <c r="A63" s="74" t="s">
        <v>129</v>
      </c>
      <c r="B63" s="74"/>
      <c r="D63" s="16">
        <v>66881639085</v>
      </c>
      <c r="F63" s="26">
        <v>-83130905000</v>
      </c>
      <c r="H63" s="26">
        <v>0</v>
      </c>
      <c r="J63" s="26">
        <f t="shared" si="0"/>
        <v>-16249265915</v>
      </c>
      <c r="L63" s="26">
        <v>340058310111</v>
      </c>
      <c r="N63" s="26">
        <v>-240061945499</v>
      </c>
      <c r="P63" s="26">
        <v>165561611</v>
      </c>
      <c r="R63" s="26">
        <f t="shared" si="1"/>
        <v>100161926223</v>
      </c>
    </row>
    <row r="64" spans="1:18" ht="21.75" customHeight="1">
      <c r="A64" s="74" t="s">
        <v>292</v>
      </c>
      <c r="B64" s="74"/>
      <c r="D64" s="16">
        <v>1256332530</v>
      </c>
      <c r="F64" s="26">
        <v>22512120</v>
      </c>
      <c r="H64" s="26">
        <v>0</v>
      </c>
      <c r="J64" s="26">
        <f t="shared" si="0"/>
        <v>1278844650</v>
      </c>
      <c r="L64" s="26">
        <v>1256332530</v>
      </c>
      <c r="N64" s="26">
        <v>22512120</v>
      </c>
      <c r="P64" s="26">
        <v>0</v>
      </c>
      <c r="R64" s="26">
        <f t="shared" si="1"/>
        <v>1278844650</v>
      </c>
    </row>
    <row r="65" spans="1:18" ht="21.75" customHeight="1">
      <c r="A65" s="74" t="s">
        <v>295</v>
      </c>
      <c r="B65" s="74"/>
      <c r="D65" s="16">
        <v>65025393683</v>
      </c>
      <c r="F65" s="26">
        <v>-1068575172000</v>
      </c>
      <c r="H65" s="26">
        <v>0</v>
      </c>
      <c r="J65" s="26">
        <f t="shared" si="0"/>
        <v>-1003549778317</v>
      </c>
      <c r="L65" s="26">
        <v>65025393683</v>
      </c>
      <c r="N65" s="26">
        <v>-1068575172000</v>
      </c>
      <c r="P65" s="26">
        <v>0</v>
      </c>
      <c r="R65" s="26">
        <f t="shared" si="1"/>
        <v>-1003549778317</v>
      </c>
    </row>
    <row r="66" spans="1:18" ht="21.75" customHeight="1">
      <c r="A66" s="74" t="s">
        <v>304</v>
      </c>
      <c r="B66" s="74"/>
      <c r="D66" s="16">
        <v>22000528196</v>
      </c>
      <c r="F66" s="26">
        <v>-298868412930</v>
      </c>
      <c r="H66" s="26">
        <v>0</v>
      </c>
      <c r="J66" s="26">
        <f t="shared" si="0"/>
        <v>-276867884734</v>
      </c>
      <c r="L66" s="26">
        <v>22000528196</v>
      </c>
      <c r="N66" s="26">
        <v>-298868412930</v>
      </c>
      <c r="P66" s="26">
        <v>0</v>
      </c>
      <c r="R66" s="26">
        <f t="shared" si="1"/>
        <v>-276867884734</v>
      </c>
    </row>
    <row r="67" spans="1:18" ht="21.75" customHeight="1">
      <c r="A67" s="74" t="s">
        <v>301</v>
      </c>
      <c r="B67" s="74"/>
      <c r="D67" s="16">
        <v>66315398940</v>
      </c>
      <c r="F67" s="26">
        <v>99246000000</v>
      </c>
      <c r="H67" s="26">
        <v>0</v>
      </c>
      <c r="J67" s="26">
        <f t="shared" si="0"/>
        <v>165561398940</v>
      </c>
      <c r="L67" s="26">
        <v>66315398940</v>
      </c>
      <c r="N67" s="26">
        <v>99246000000</v>
      </c>
      <c r="P67" s="26">
        <v>0</v>
      </c>
      <c r="R67" s="26">
        <f t="shared" si="1"/>
        <v>165561398940</v>
      </c>
    </row>
    <row r="68" spans="1:18" ht="21.75" customHeight="1">
      <c r="A68" s="74" t="s">
        <v>275</v>
      </c>
      <c r="B68" s="74"/>
      <c r="D68" s="16">
        <f>'سود اوراق بهادار'!L13</f>
        <v>5809050660</v>
      </c>
      <c r="F68" s="26">
        <v>-1505103600</v>
      </c>
      <c r="H68" s="26">
        <v>0</v>
      </c>
      <c r="J68" s="26">
        <f t="shared" si="0"/>
        <v>4303947060</v>
      </c>
      <c r="L68" s="26">
        <v>10885448821</v>
      </c>
      <c r="N68" s="26">
        <v>-31354570800</v>
      </c>
      <c r="P68" s="26">
        <v>0</v>
      </c>
      <c r="R68" s="26">
        <f t="shared" si="1"/>
        <v>-20469121979</v>
      </c>
    </row>
    <row r="69" spans="1:18" ht="21.75" customHeight="1">
      <c r="A69" s="74" t="s">
        <v>298</v>
      </c>
      <c r="B69" s="74"/>
      <c r="D69" s="16">
        <v>1625207996</v>
      </c>
      <c r="F69" s="26">
        <v>-558764700</v>
      </c>
      <c r="H69" s="26">
        <v>0</v>
      </c>
      <c r="J69" s="26">
        <f t="shared" si="0"/>
        <v>1066443296</v>
      </c>
      <c r="L69" s="26">
        <v>1625207996</v>
      </c>
      <c r="N69" s="26">
        <v>-558764700</v>
      </c>
      <c r="P69" s="26">
        <v>0</v>
      </c>
      <c r="R69" s="26">
        <f t="shared" si="1"/>
        <v>1066443296</v>
      </c>
    </row>
    <row r="70" spans="1:18" ht="21.75" customHeight="1">
      <c r="A70" s="74" t="s">
        <v>269</v>
      </c>
      <c r="B70" s="74"/>
      <c r="D70" s="16">
        <v>455841797334</v>
      </c>
      <c r="F70" s="26">
        <v>40845300000</v>
      </c>
      <c r="H70" s="26">
        <v>0</v>
      </c>
      <c r="J70" s="26">
        <f t="shared" si="0"/>
        <v>496687097334</v>
      </c>
      <c r="L70" s="26">
        <v>1626854189664</v>
      </c>
      <c r="N70" s="26">
        <v>-159847500000</v>
      </c>
      <c r="P70" s="26">
        <v>0</v>
      </c>
      <c r="R70" s="26">
        <f t="shared" si="1"/>
        <v>1467006689664</v>
      </c>
    </row>
    <row r="71" spans="1:18" ht="21.75" customHeight="1">
      <c r="A71" s="74" t="s">
        <v>266</v>
      </c>
      <c r="B71" s="74"/>
      <c r="D71" s="16">
        <v>2512679557</v>
      </c>
      <c r="F71" s="26">
        <v>-1473180000</v>
      </c>
      <c r="H71" s="26">
        <v>0</v>
      </c>
      <c r="J71" s="26">
        <f t="shared" si="0"/>
        <v>1039499557</v>
      </c>
      <c r="L71" s="26">
        <v>10061988880</v>
      </c>
      <c r="N71" s="26">
        <v>-16877070000</v>
      </c>
      <c r="P71" s="26">
        <v>0</v>
      </c>
      <c r="R71" s="26">
        <f t="shared" si="1"/>
        <v>-6815081120</v>
      </c>
    </row>
    <row r="72" spans="1:18" ht="21.75" customHeight="1">
      <c r="A72" s="74" t="s">
        <v>310</v>
      </c>
      <c r="B72" s="74"/>
      <c r="D72" s="16">
        <v>299596600500</v>
      </c>
      <c r="F72" s="16">
        <v>0</v>
      </c>
      <c r="H72" s="26">
        <v>0</v>
      </c>
      <c r="J72" s="26">
        <f t="shared" si="0"/>
        <v>299596600500</v>
      </c>
      <c r="L72" s="26">
        <v>1522423379554</v>
      </c>
      <c r="N72" s="26">
        <v>0</v>
      </c>
      <c r="P72" s="26">
        <v>0</v>
      </c>
      <c r="R72" s="26">
        <f t="shared" si="1"/>
        <v>1522423379554</v>
      </c>
    </row>
    <row r="73" spans="1:18" ht="21.75" customHeight="1">
      <c r="A73" s="74" t="s">
        <v>314</v>
      </c>
      <c r="B73" s="74"/>
      <c r="D73" s="16">
        <v>518338878180</v>
      </c>
      <c r="F73" s="16">
        <v>0</v>
      </c>
      <c r="H73" s="26">
        <v>0</v>
      </c>
      <c r="J73" s="26">
        <f t="shared" si="0"/>
        <v>518338878180</v>
      </c>
      <c r="L73" s="26">
        <v>2763828269550</v>
      </c>
      <c r="N73" s="26">
        <v>0</v>
      </c>
      <c r="P73" s="26">
        <v>0</v>
      </c>
      <c r="R73" s="26">
        <f t="shared" si="1"/>
        <v>2763828269550</v>
      </c>
    </row>
    <row r="74" spans="1:18" ht="21.75" customHeight="1">
      <c r="A74" s="74" t="s">
        <v>315</v>
      </c>
      <c r="B74" s="74"/>
      <c r="D74" s="16">
        <v>107422244700</v>
      </c>
      <c r="F74" s="16">
        <v>0</v>
      </c>
      <c r="H74" s="26">
        <v>0</v>
      </c>
      <c r="J74" s="26">
        <f t="shared" si="0"/>
        <v>107422244700</v>
      </c>
      <c r="L74" s="26">
        <v>576338407958</v>
      </c>
      <c r="N74" s="26">
        <v>0</v>
      </c>
      <c r="P74" s="26">
        <v>0</v>
      </c>
      <c r="R74" s="26">
        <f t="shared" si="1"/>
        <v>576338407958</v>
      </c>
    </row>
    <row r="75" spans="1:18" ht="21.75" customHeight="1">
      <c r="A75" s="74" t="s">
        <v>166</v>
      </c>
      <c r="B75" s="74"/>
      <c r="D75" s="16">
        <v>113705324002</v>
      </c>
      <c r="F75" s="26">
        <v>0</v>
      </c>
      <c r="H75" s="26">
        <v>0</v>
      </c>
      <c r="J75" s="26">
        <f t="shared" si="0"/>
        <v>113705324002</v>
      </c>
      <c r="L75" s="26">
        <v>584975907388</v>
      </c>
      <c r="N75" s="26">
        <v>-189438525880</v>
      </c>
      <c r="P75" s="26">
        <v>0</v>
      </c>
      <c r="R75" s="26">
        <f t="shared" ref="R75:R111" si="2">L75+N75+P75</f>
        <v>395537381508</v>
      </c>
    </row>
    <row r="76" spans="1:18" ht="21.75" customHeight="1">
      <c r="A76" s="74" t="s">
        <v>262</v>
      </c>
      <c r="B76" s="74"/>
      <c r="D76" s="16">
        <v>24400737720</v>
      </c>
      <c r="F76" s="26">
        <v>-7860000000</v>
      </c>
      <c r="H76" s="26">
        <v>0</v>
      </c>
      <c r="J76" s="26">
        <f t="shared" si="0"/>
        <v>16540737720</v>
      </c>
      <c r="L76" s="26">
        <v>113331557400</v>
      </c>
      <c r="N76" s="26">
        <v>-86378682000</v>
      </c>
      <c r="P76" s="26">
        <v>0</v>
      </c>
      <c r="R76" s="26">
        <f t="shared" si="2"/>
        <v>26952875400</v>
      </c>
    </row>
    <row r="77" spans="1:18" ht="21.75" customHeight="1">
      <c r="A77" s="74" t="s">
        <v>259</v>
      </c>
      <c r="B77" s="74"/>
      <c r="D77" s="16">
        <v>24400737720</v>
      </c>
      <c r="F77" s="26">
        <v>12396000000</v>
      </c>
      <c r="H77" s="26">
        <v>0</v>
      </c>
      <c r="J77" s="26">
        <f t="shared" ref="J77:J111" si="3">D77+F77+H77</f>
        <v>36796737720</v>
      </c>
      <c r="L77" s="26">
        <v>113331557400</v>
      </c>
      <c r="N77" s="26">
        <v>-87768968625</v>
      </c>
      <c r="P77" s="26">
        <v>0</v>
      </c>
      <c r="R77" s="26">
        <f t="shared" si="2"/>
        <v>25562588775</v>
      </c>
    </row>
    <row r="78" spans="1:18" ht="21.75" customHeight="1">
      <c r="A78" s="74" t="s">
        <v>256</v>
      </c>
      <c r="B78" s="74"/>
      <c r="D78" s="16">
        <v>26668334346</v>
      </c>
      <c r="F78" s="26">
        <v>4515000000</v>
      </c>
      <c r="H78" s="26">
        <v>0</v>
      </c>
      <c r="J78" s="26">
        <f t="shared" si="3"/>
        <v>31183334346</v>
      </c>
      <c r="L78" s="26">
        <v>124070636778</v>
      </c>
      <c r="N78" s="26">
        <v>-83375419481</v>
      </c>
      <c r="P78" s="26">
        <v>0</v>
      </c>
      <c r="R78" s="26">
        <f t="shared" si="2"/>
        <v>40695217297</v>
      </c>
    </row>
    <row r="79" spans="1:18" ht="21.75" customHeight="1">
      <c r="A79" s="74" t="s">
        <v>254</v>
      </c>
      <c r="B79" s="74"/>
      <c r="D79" s="16">
        <v>47115006747</v>
      </c>
      <c r="F79" s="26">
        <v>0</v>
      </c>
      <c r="H79" s="26">
        <v>0</v>
      </c>
      <c r="J79" s="26">
        <f t="shared" si="3"/>
        <v>47115006747</v>
      </c>
      <c r="L79" s="26">
        <v>250005435406</v>
      </c>
      <c r="N79" s="26">
        <v>-150427367545</v>
      </c>
      <c r="P79" s="26">
        <v>0</v>
      </c>
      <c r="R79" s="26">
        <f t="shared" si="2"/>
        <v>99578067861</v>
      </c>
    </row>
    <row r="80" spans="1:18" ht="21.75" customHeight="1">
      <c r="A80" s="74" t="s">
        <v>251</v>
      </c>
      <c r="B80" s="74"/>
      <c r="D80" s="16">
        <v>99388503</v>
      </c>
      <c r="F80" s="26">
        <v>15000000</v>
      </c>
      <c r="H80" s="26">
        <v>0</v>
      </c>
      <c r="J80" s="26">
        <f t="shared" si="3"/>
        <v>114388503</v>
      </c>
      <c r="L80" s="26">
        <v>481314183</v>
      </c>
      <c r="N80" s="26">
        <v>-128293895</v>
      </c>
      <c r="P80" s="26">
        <v>0</v>
      </c>
      <c r="R80" s="26">
        <f t="shared" si="2"/>
        <v>353020288</v>
      </c>
    </row>
    <row r="81" spans="1:18" ht="21.75" customHeight="1">
      <c r="A81" s="74" t="s">
        <v>248</v>
      </c>
      <c r="B81" s="74"/>
      <c r="D81" s="16">
        <v>83712112595</v>
      </c>
      <c r="F81" s="26">
        <v>25828082180</v>
      </c>
      <c r="H81" s="26">
        <v>0</v>
      </c>
      <c r="J81" s="26">
        <f t="shared" si="3"/>
        <v>109540194775</v>
      </c>
      <c r="L81" s="26">
        <v>422767274684</v>
      </c>
      <c r="N81" s="26">
        <v>30401673433</v>
      </c>
      <c r="P81" s="26">
        <v>0</v>
      </c>
      <c r="R81" s="26">
        <f t="shared" si="2"/>
        <v>453168948117</v>
      </c>
    </row>
    <row r="82" spans="1:18" ht="21.75" customHeight="1">
      <c r="A82" s="74" t="s">
        <v>278</v>
      </c>
      <c r="B82" s="74"/>
      <c r="D82" s="16">
        <f>'سود اوراق بهادار'!L58</f>
        <v>29877497340</v>
      </c>
      <c r="F82" s="26">
        <v>0</v>
      </c>
      <c r="H82" s="26">
        <v>0</v>
      </c>
      <c r="J82" s="26">
        <f t="shared" si="3"/>
        <v>29877497340</v>
      </c>
      <c r="L82" s="26">
        <v>154237278750</v>
      </c>
      <c r="N82" s="26">
        <v>244687500</v>
      </c>
      <c r="P82" s="26">
        <v>0</v>
      </c>
      <c r="R82" s="26">
        <f t="shared" si="2"/>
        <v>154481966250</v>
      </c>
    </row>
    <row r="83" spans="1:18" ht="21.75" customHeight="1">
      <c r="A83" s="74" t="s">
        <v>221</v>
      </c>
      <c r="B83" s="74"/>
      <c r="D83" s="16">
        <v>10903566136</v>
      </c>
      <c r="F83" s="26">
        <v>-417960000</v>
      </c>
      <c r="H83" s="26">
        <v>0</v>
      </c>
      <c r="J83" s="26">
        <f t="shared" si="3"/>
        <v>10485606136</v>
      </c>
      <c r="L83" s="26">
        <v>53869873183</v>
      </c>
      <c r="N83" s="26">
        <v>-38925507007</v>
      </c>
      <c r="P83" s="26">
        <v>0</v>
      </c>
      <c r="R83" s="26">
        <f t="shared" si="2"/>
        <v>14944366176</v>
      </c>
    </row>
    <row r="84" spans="1:18" ht="21.75" customHeight="1">
      <c r="A84" s="74" t="s">
        <v>203</v>
      </c>
      <c r="B84" s="74"/>
      <c r="D84" s="16">
        <v>46658937032</v>
      </c>
      <c r="F84" s="26">
        <v>286474453057</v>
      </c>
      <c r="H84" s="26">
        <v>0</v>
      </c>
      <c r="J84" s="26">
        <f t="shared" si="3"/>
        <v>333133390089</v>
      </c>
      <c r="L84" s="26">
        <v>290298250952</v>
      </c>
      <c r="N84" s="26">
        <v>286998291966</v>
      </c>
      <c r="P84" s="26">
        <v>0</v>
      </c>
      <c r="R84" s="26">
        <f t="shared" si="2"/>
        <v>577296542918</v>
      </c>
    </row>
    <row r="85" spans="1:18" ht="21.75" customHeight="1">
      <c r="A85" s="74" t="s">
        <v>242</v>
      </c>
      <c r="B85" s="74"/>
      <c r="D85" s="16">
        <v>3795744849</v>
      </c>
      <c r="F85" s="26">
        <v>4207550000</v>
      </c>
      <c r="H85" s="26">
        <v>0</v>
      </c>
      <c r="J85" s="26">
        <f t="shared" si="3"/>
        <v>8003294849</v>
      </c>
      <c r="L85" s="26">
        <v>17825247456</v>
      </c>
      <c r="N85" s="26">
        <v>7399613720</v>
      </c>
      <c r="P85" s="26">
        <v>0</v>
      </c>
      <c r="R85" s="26">
        <f t="shared" si="2"/>
        <v>25224861176</v>
      </c>
    </row>
    <row r="86" spans="1:18" ht="21.75" customHeight="1">
      <c r="A86" s="74" t="s">
        <v>239</v>
      </c>
      <c r="B86" s="74"/>
      <c r="D86" s="16">
        <v>88708133500</v>
      </c>
      <c r="F86" s="26">
        <v>0</v>
      </c>
      <c r="H86" s="26">
        <v>0</v>
      </c>
      <c r="J86" s="26">
        <f t="shared" si="3"/>
        <v>88708133500</v>
      </c>
      <c r="L86" s="26">
        <v>414756421500</v>
      </c>
      <c r="N86" s="26">
        <v>-121756421875</v>
      </c>
      <c r="P86" s="26">
        <v>0</v>
      </c>
      <c r="R86" s="26">
        <f t="shared" si="2"/>
        <v>292999999625</v>
      </c>
    </row>
    <row r="87" spans="1:18" ht="21.75" customHeight="1">
      <c r="A87" s="74" t="s">
        <v>200</v>
      </c>
      <c r="B87" s="74"/>
      <c r="D87" s="16">
        <v>45191442300</v>
      </c>
      <c r="F87" s="26">
        <v>0</v>
      </c>
      <c r="H87" s="26">
        <v>0</v>
      </c>
      <c r="J87" s="26">
        <f t="shared" si="3"/>
        <v>45191442300</v>
      </c>
      <c r="L87" s="26">
        <v>237487006116</v>
      </c>
      <c r="N87" s="26">
        <v>392968125</v>
      </c>
      <c r="P87" s="26">
        <v>0</v>
      </c>
      <c r="R87" s="26">
        <f t="shared" si="2"/>
        <v>237879974241</v>
      </c>
    </row>
    <row r="88" spans="1:18" ht="21.75" customHeight="1">
      <c r="A88" s="74" t="s">
        <v>236</v>
      </c>
      <c r="B88" s="74"/>
      <c r="D88" s="16">
        <v>82788155</v>
      </c>
      <c r="F88" s="26">
        <v>-96200000</v>
      </c>
      <c r="H88" s="26">
        <v>0</v>
      </c>
      <c r="J88" s="26">
        <f t="shared" si="3"/>
        <v>-13411845</v>
      </c>
      <c r="L88" s="26">
        <v>427789512</v>
      </c>
      <c r="N88" s="26">
        <v>126739052</v>
      </c>
      <c r="P88" s="26">
        <v>0</v>
      </c>
      <c r="R88" s="26">
        <f t="shared" si="2"/>
        <v>554528564</v>
      </c>
    </row>
    <row r="89" spans="1:18" ht="21.75" customHeight="1">
      <c r="A89" s="74" t="s">
        <v>170</v>
      </c>
      <c r="B89" s="74"/>
      <c r="D89" s="16">
        <v>28790214062</v>
      </c>
      <c r="F89" s="26">
        <v>14146726300</v>
      </c>
      <c r="H89" s="26">
        <v>0</v>
      </c>
      <c r="J89" s="26">
        <f t="shared" si="3"/>
        <v>42936940362</v>
      </c>
      <c r="L89" s="26">
        <v>142232658371</v>
      </c>
      <c r="N89" s="26">
        <v>7158453140</v>
      </c>
      <c r="P89" s="26">
        <v>0</v>
      </c>
      <c r="R89" s="26">
        <f t="shared" si="2"/>
        <v>149391111511</v>
      </c>
    </row>
    <row r="90" spans="1:18" ht="21.75" customHeight="1">
      <c r="A90" s="74" t="s">
        <v>400</v>
      </c>
      <c r="B90" s="74"/>
      <c r="D90" s="16">
        <v>0</v>
      </c>
      <c r="F90" s="16">
        <v>0</v>
      </c>
      <c r="H90" s="26">
        <v>0</v>
      </c>
      <c r="J90" s="26">
        <f t="shared" si="3"/>
        <v>0</v>
      </c>
      <c r="L90" s="26">
        <v>526339793974</v>
      </c>
      <c r="N90" s="26">
        <v>0</v>
      </c>
      <c r="P90" s="26">
        <v>0</v>
      </c>
      <c r="R90" s="26">
        <f t="shared" si="2"/>
        <v>526339793974</v>
      </c>
    </row>
    <row r="91" spans="1:18" ht="21.75" customHeight="1">
      <c r="A91" s="74" t="s">
        <v>401</v>
      </c>
      <c r="B91" s="74"/>
      <c r="D91" s="16">
        <v>0</v>
      </c>
      <c r="F91" s="16">
        <v>0</v>
      </c>
      <c r="H91" s="26">
        <v>0</v>
      </c>
      <c r="J91" s="26">
        <f t="shared" si="3"/>
        <v>0</v>
      </c>
      <c r="L91" s="26">
        <v>131583709850</v>
      </c>
      <c r="N91" s="26">
        <v>0</v>
      </c>
      <c r="P91" s="26">
        <v>0</v>
      </c>
      <c r="R91" s="26">
        <f t="shared" si="2"/>
        <v>131583709850</v>
      </c>
    </row>
    <row r="92" spans="1:18" ht="21.75" customHeight="1">
      <c r="A92" s="74" t="s">
        <v>173</v>
      </c>
      <c r="B92" s="74"/>
      <c r="D92" s="16">
        <v>164682110500</v>
      </c>
      <c r="F92" s="26">
        <v>706952000000</v>
      </c>
      <c r="H92" s="26">
        <v>0</v>
      </c>
      <c r="J92" s="26">
        <f t="shared" si="3"/>
        <v>871634110500</v>
      </c>
      <c r="L92" s="26">
        <v>814369330231</v>
      </c>
      <c r="N92" s="26">
        <v>48166810537</v>
      </c>
      <c r="P92" s="26">
        <v>0</v>
      </c>
      <c r="R92" s="26">
        <f t="shared" si="2"/>
        <v>862536140768</v>
      </c>
    </row>
    <row r="93" spans="1:18" ht="21.75" customHeight="1">
      <c r="A93" s="74" t="s">
        <v>402</v>
      </c>
      <c r="B93" s="74"/>
      <c r="D93" s="16">
        <v>0</v>
      </c>
      <c r="F93" s="16">
        <v>0</v>
      </c>
      <c r="H93" s="26">
        <v>0</v>
      </c>
      <c r="J93" s="26">
        <f t="shared" si="3"/>
        <v>0</v>
      </c>
      <c r="L93" s="26">
        <v>128</v>
      </c>
      <c r="N93" s="26">
        <v>0</v>
      </c>
      <c r="P93" s="26">
        <v>0</v>
      </c>
      <c r="R93" s="26">
        <f t="shared" si="2"/>
        <v>128</v>
      </c>
    </row>
    <row r="94" spans="1:18" ht="21.75" customHeight="1">
      <c r="A94" s="74" t="s">
        <v>403</v>
      </c>
      <c r="B94" s="74"/>
      <c r="D94" s="16">
        <v>0</v>
      </c>
      <c r="F94" s="16">
        <v>0</v>
      </c>
      <c r="H94" s="26">
        <v>0</v>
      </c>
      <c r="J94" s="26">
        <f t="shared" si="3"/>
        <v>0</v>
      </c>
      <c r="L94" s="26">
        <v>457332858463</v>
      </c>
      <c r="N94" s="26">
        <v>0</v>
      </c>
      <c r="P94" s="26">
        <v>0</v>
      </c>
      <c r="R94" s="26">
        <f t="shared" si="2"/>
        <v>457332858463</v>
      </c>
    </row>
    <row r="95" spans="1:18" ht="21.75" customHeight="1">
      <c r="A95" s="74" t="s">
        <v>404</v>
      </c>
      <c r="B95" s="74"/>
      <c r="D95" s="16">
        <v>143128726850</v>
      </c>
      <c r="F95" s="16">
        <v>0</v>
      </c>
      <c r="H95" s="26">
        <v>0</v>
      </c>
      <c r="J95" s="26">
        <f t="shared" si="3"/>
        <v>143128726850</v>
      </c>
      <c r="L95" s="26">
        <v>171754472220</v>
      </c>
      <c r="N95" s="26">
        <v>0</v>
      </c>
      <c r="P95" s="26">
        <v>0</v>
      </c>
      <c r="R95" s="26">
        <f t="shared" si="2"/>
        <v>171754472220</v>
      </c>
    </row>
    <row r="96" spans="1:18" ht="21.75" customHeight="1">
      <c r="A96" s="74" t="s">
        <v>233</v>
      </c>
      <c r="B96" s="74"/>
      <c r="D96" s="16">
        <v>90305264504</v>
      </c>
      <c r="F96" s="16">
        <v>0</v>
      </c>
      <c r="H96" s="26">
        <v>0</v>
      </c>
      <c r="J96" s="26">
        <f t="shared" si="3"/>
        <v>90305264504</v>
      </c>
      <c r="L96" s="26">
        <v>437848638682</v>
      </c>
      <c r="N96" s="26">
        <v>827213400</v>
      </c>
      <c r="P96" s="26">
        <v>0</v>
      </c>
      <c r="R96" s="26">
        <f t="shared" si="2"/>
        <v>438675852082</v>
      </c>
    </row>
    <row r="97" spans="1:18" ht="21.75" customHeight="1">
      <c r="A97" s="74" t="s">
        <v>405</v>
      </c>
      <c r="B97" s="74"/>
      <c r="D97" s="16">
        <v>0</v>
      </c>
      <c r="F97" s="16">
        <v>0</v>
      </c>
      <c r="H97" s="26">
        <v>0</v>
      </c>
      <c r="J97" s="26">
        <f t="shared" si="3"/>
        <v>0</v>
      </c>
      <c r="L97" s="26">
        <v>70895095181</v>
      </c>
      <c r="N97" s="26">
        <v>0</v>
      </c>
      <c r="P97" s="26">
        <v>0</v>
      </c>
      <c r="R97" s="26">
        <f t="shared" si="2"/>
        <v>70895095181</v>
      </c>
    </row>
    <row r="98" spans="1:18" ht="21.75" customHeight="1">
      <c r="A98" s="74" t="s">
        <v>406</v>
      </c>
      <c r="B98" s="74"/>
      <c r="D98" s="16">
        <v>0</v>
      </c>
      <c r="F98" s="16">
        <v>0</v>
      </c>
      <c r="H98" s="26">
        <v>0</v>
      </c>
      <c r="J98" s="26">
        <f t="shared" si="3"/>
        <v>0</v>
      </c>
      <c r="L98" s="26">
        <v>219643761993</v>
      </c>
      <c r="N98" s="26">
        <v>0</v>
      </c>
      <c r="P98" s="26">
        <v>0</v>
      </c>
      <c r="R98" s="26">
        <f t="shared" si="2"/>
        <v>219643761993</v>
      </c>
    </row>
    <row r="99" spans="1:18" ht="21.75" customHeight="1">
      <c r="A99" s="74" t="s">
        <v>117</v>
      </c>
      <c r="B99" s="74"/>
      <c r="D99" s="16">
        <v>124895054340</v>
      </c>
      <c r="F99" s="26">
        <v>186821382445</v>
      </c>
      <c r="H99" s="26">
        <v>0</v>
      </c>
      <c r="J99" s="26">
        <f t="shared" si="3"/>
        <v>311716436785</v>
      </c>
      <c r="L99" s="26">
        <v>624475271700</v>
      </c>
      <c r="N99" s="26">
        <v>1006676987980</v>
      </c>
      <c r="P99" s="26">
        <v>0</v>
      </c>
      <c r="R99" s="26">
        <f t="shared" si="2"/>
        <v>1631152259680</v>
      </c>
    </row>
    <row r="100" spans="1:18" ht="21.75" customHeight="1">
      <c r="A100" s="74" t="s">
        <v>137</v>
      </c>
      <c r="B100" s="74"/>
      <c r="D100" s="16">
        <v>0</v>
      </c>
      <c r="F100" s="26">
        <v>178629970</v>
      </c>
      <c r="H100" s="26">
        <v>0</v>
      </c>
      <c r="J100" s="26">
        <f t="shared" si="3"/>
        <v>178629970</v>
      </c>
      <c r="L100" s="26">
        <v>0</v>
      </c>
      <c r="N100" s="26">
        <v>2091704762</v>
      </c>
      <c r="P100" s="26">
        <v>0</v>
      </c>
      <c r="R100" s="26">
        <f t="shared" si="2"/>
        <v>2091704762</v>
      </c>
    </row>
    <row r="101" spans="1:18" ht="21.75" customHeight="1">
      <c r="A101" s="74" t="s">
        <v>147</v>
      </c>
      <c r="B101" s="74"/>
      <c r="D101" s="16">
        <v>0</v>
      </c>
      <c r="F101" s="26">
        <v>32963011200</v>
      </c>
      <c r="H101" s="26">
        <v>0</v>
      </c>
      <c r="J101" s="26">
        <f t="shared" si="3"/>
        <v>32963011200</v>
      </c>
      <c r="L101" s="26">
        <v>0</v>
      </c>
      <c r="N101" s="26">
        <v>170665202355</v>
      </c>
      <c r="P101" s="26">
        <v>0</v>
      </c>
      <c r="R101" s="26">
        <f t="shared" si="2"/>
        <v>170665202355</v>
      </c>
    </row>
    <row r="102" spans="1:18" ht="21.75" customHeight="1">
      <c r="A102" s="74" t="s">
        <v>152</v>
      </c>
      <c r="B102" s="74"/>
      <c r="D102" s="16">
        <v>0</v>
      </c>
      <c r="F102" s="26">
        <v>-28883400000</v>
      </c>
      <c r="H102" s="26">
        <v>0</v>
      </c>
      <c r="J102" s="26">
        <f t="shared" si="3"/>
        <v>-28883400000</v>
      </c>
      <c r="L102" s="26">
        <v>0</v>
      </c>
      <c r="N102" s="26">
        <v>236334340257</v>
      </c>
      <c r="P102" s="26">
        <v>0</v>
      </c>
      <c r="R102" s="26">
        <f t="shared" si="2"/>
        <v>236334340257</v>
      </c>
    </row>
    <row r="103" spans="1:18" ht="21.75" customHeight="1">
      <c r="A103" s="74" t="s">
        <v>144</v>
      </c>
      <c r="B103" s="74"/>
      <c r="D103" s="16">
        <v>0</v>
      </c>
      <c r="F103" s="26">
        <v>98800000</v>
      </c>
      <c r="H103" s="26">
        <v>0</v>
      </c>
      <c r="J103" s="26">
        <f t="shared" si="3"/>
        <v>98800000</v>
      </c>
      <c r="L103" s="26">
        <v>0</v>
      </c>
      <c r="N103" s="26">
        <v>814973490</v>
      </c>
      <c r="P103" s="26">
        <v>0</v>
      </c>
      <c r="R103" s="26">
        <f t="shared" si="2"/>
        <v>814973490</v>
      </c>
    </row>
    <row r="104" spans="1:18" ht="21.75" customHeight="1">
      <c r="A104" s="74" t="s">
        <v>141</v>
      </c>
      <c r="B104" s="74"/>
      <c r="D104" s="16">
        <v>0</v>
      </c>
      <c r="F104" s="26">
        <v>16479624000</v>
      </c>
      <c r="H104" s="26">
        <v>0</v>
      </c>
      <c r="J104" s="26">
        <f t="shared" si="3"/>
        <v>16479624000</v>
      </c>
      <c r="L104" s="26">
        <v>0</v>
      </c>
      <c r="N104" s="26">
        <v>59914134170</v>
      </c>
      <c r="P104" s="26">
        <v>0</v>
      </c>
      <c r="R104" s="26">
        <f t="shared" si="2"/>
        <v>59914134170</v>
      </c>
    </row>
    <row r="105" spans="1:18" ht="21.75" customHeight="1">
      <c r="A105" s="74" t="s">
        <v>150</v>
      </c>
      <c r="B105" s="74"/>
      <c r="D105" s="16">
        <v>0</v>
      </c>
      <c r="F105" s="26">
        <v>496503000</v>
      </c>
      <c r="H105" s="26">
        <v>0</v>
      </c>
      <c r="J105" s="26">
        <f t="shared" si="3"/>
        <v>496503000</v>
      </c>
      <c r="L105" s="26">
        <v>0</v>
      </c>
      <c r="N105" s="26">
        <v>4362781822</v>
      </c>
      <c r="P105" s="26">
        <v>0</v>
      </c>
      <c r="R105" s="26">
        <f t="shared" si="2"/>
        <v>4362781822</v>
      </c>
    </row>
    <row r="106" spans="1:18" ht="21.75" customHeight="1">
      <c r="A106" s="74" t="s">
        <v>105</v>
      </c>
      <c r="B106" s="74"/>
      <c r="D106" s="16">
        <v>30402739740</v>
      </c>
      <c r="F106" s="26">
        <v>62966678346</v>
      </c>
      <c r="H106" s="26">
        <v>0</v>
      </c>
      <c r="J106" s="26">
        <f t="shared" si="3"/>
        <v>93369418086</v>
      </c>
      <c r="L106" s="26">
        <v>152013698700</v>
      </c>
      <c r="N106" s="26">
        <v>306326575958</v>
      </c>
      <c r="P106" s="26">
        <v>0</v>
      </c>
      <c r="R106" s="26">
        <f t="shared" si="2"/>
        <v>458340274658</v>
      </c>
    </row>
    <row r="107" spans="1:18" ht="21.75" customHeight="1">
      <c r="A107" s="74" t="s">
        <v>139</v>
      </c>
      <c r="B107" s="74"/>
      <c r="D107" s="16">
        <v>0</v>
      </c>
      <c r="F107" s="26">
        <v>171120000</v>
      </c>
      <c r="H107" s="26">
        <v>0</v>
      </c>
      <c r="J107" s="26">
        <f t="shared" si="3"/>
        <v>171120000</v>
      </c>
      <c r="L107" s="26">
        <v>0</v>
      </c>
      <c r="N107" s="26">
        <v>2231542611</v>
      </c>
      <c r="P107" s="26">
        <v>0</v>
      </c>
      <c r="R107" s="26">
        <f t="shared" si="2"/>
        <v>2231542611</v>
      </c>
    </row>
    <row r="108" spans="1:18" ht="21.75" customHeight="1">
      <c r="A108" s="74" t="s">
        <v>123</v>
      </c>
      <c r="B108" s="74"/>
      <c r="D108" s="16">
        <v>43540983600</v>
      </c>
      <c r="F108" s="26">
        <v>90734479610</v>
      </c>
      <c r="H108" s="26">
        <v>0</v>
      </c>
      <c r="J108" s="26">
        <f t="shared" si="3"/>
        <v>134275463210</v>
      </c>
      <c r="L108" s="26">
        <v>217704918000</v>
      </c>
      <c r="N108" s="26">
        <v>479728920959</v>
      </c>
      <c r="P108" s="26">
        <v>0</v>
      </c>
      <c r="R108" s="26">
        <f t="shared" si="2"/>
        <v>697433838959</v>
      </c>
    </row>
    <row r="109" spans="1:18" ht="21.75" customHeight="1">
      <c r="A109" s="74" t="s">
        <v>109</v>
      </c>
      <c r="B109" s="74"/>
      <c r="D109" s="16">
        <v>14127123270</v>
      </c>
      <c r="F109" s="26">
        <v>33989939100</v>
      </c>
      <c r="H109" s="26">
        <v>0</v>
      </c>
      <c r="J109" s="26">
        <f t="shared" si="3"/>
        <v>48117062370</v>
      </c>
      <c r="L109" s="26">
        <v>70635616350</v>
      </c>
      <c r="N109" s="26">
        <v>165287455289</v>
      </c>
      <c r="P109" s="26">
        <v>0</v>
      </c>
      <c r="R109" s="26">
        <f t="shared" si="2"/>
        <v>235923071639</v>
      </c>
    </row>
    <row r="110" spans="1:18" ht="21.75" customHeight="1">
      <c r="A110" s="74" t="s">
        <v>120</v>
      </c>
      <c r="B110" s="74"/>
      <c r="D110" s="16">
        <v>4534883730</v>
      </c>
      <c r="F110" s="26">
        <v>8709320546</v>
      </c>
      <c r="H110" s="26">
        <v>0</v>
      </c>
      <c r="J110" s="26">
        <f t="shared" si="3"/>
        <v>13244204276</v>
      </c>
      <c r="L110" s="26">
        <v>22674418650</v>
      </c>
      <c r="N110" s="26">
        <v>46808042877</v>
      </c>
      <c r="P110" s="26">
        <v>0</v>
      </c>
      <c r="R110" s="26">
        <f t="shared" si="2"/>
        <v>69482461527</v>
      </c>
    </row>
    <row r="111" spans="1:18" ht="21.75" customHeight="1">
      <c r="A111" s="76" t="s">
        <v>134</v>
      </c>
      <c r="B111" s="76"/>
      <c r="D111" s="16">
        <v>0</v>
      </c>
      <c r="F111" s="26">
        <v>1516498970</v>
      </c>
      <c r="H111" s="26">
        <v>0</v>
      </c>
      <c r="J111" s="26">
        <f t="shared" si="3"/>
        <v>1516498970</v>
      </c>
      <c r="L111" s="26">
        <v>0</v>
      </c>
      <c r="N111" s="26">
        <v>9206113593</v>
      </c>
      <c r="P111" s="26">
        <v>0</v>
      </c>
      <c r="R111" s="26">
        <f t="shared" si="2"/>
        <v>9206113593</v>
      </c>
    </row>
    <row r="112" spans="1:18" ht="21.75" customHeight="1" thickBot="1">
      <c r="A112" s="77" t="s">
        <v>53</v>
      </c>
      <c r="B112" s="77"/>
      <c r="D112" s="28">
        <f>SUM(D9:D111)</f>
        <v>7551097891253</v>
      </c>
      <c r="F112" s="28">
        <f>SUM(F9:F111)</f>
        <v>-214153553338</v>
      </c>
      <c r="H112" s="28">
        <f>SUM(H9:H111)</f>
        <v>-727576526505</v>
      </c>
      <c r="J112" s="28">
        <f>SUM(J9:J111)</f>
        <v>6609367811410</v>
      </c>
      <c r="L112" s="28">
        <f>SUM(L9:L111)</f>
        <v>54843466579016</v>
      </c>
      <c r="N112" s="28">
        <f>SUM(N9:N111)</f>
        <v>-12332638879584</v>
      </c>
      <c r="P112" s="28">
        <f>SUM(P9:P111)</f>
        <v>-6066016057806</v>
      </c>
      <c r="R112" s="28">
        <f>SUM(R9:R111)</f>
        <v>36444811641626</v>
      </c>
    </row>
    <row r="113" spans="4:12" ht="19.5" thickTop="1">
      <c r="D113" s="30"/>
    </row>
    <row r="115" spans="4:12">
      <c r="D115" s="30"/>
      <c r="L115" s="30"/>
    </row>
    <row r="116" spans="4:12">
      <c r="D116" s="30"/>
    </row>
  </sheetData>
  <mergeCells count="108">
    <mergeCell ref="A112:B11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1:B11"/>
    <mergeCell ref="A12:B12"/>
    <mergeCell ref="A13:B13"/>
    <mergeCell ref="A14:B14"/>
    <mergeCell ref="A15:B15"/>
    <mergeCell ref="A16:B16"/>
    <mergeCell ref="A17:B17"/>
    <mergeCell ref="A18:B18"/>
    <mergeCell ref="A1:R1"/>
    <mergeCell ref="A2:R2"/>
    <mergeCell ref="A3:R3"/>
    <mergeCell ref="B5:R5"/>
    <mergeCell ref="D6:J6"/>
    <mergeCell ref="L6:R6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45"/>
  <sheetViews>
    <sheetView rightToLeft="1" tabSelected="1" workbookViewId="0">
      <selection activeCell="A4" sqref="A4"/>
    </sheetView>
  </sheetViews>
  <sheetFormatPr defaultRowHeight="18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5.5703125" bestFit="1" customWidth="1"/>
    <col min="7" max="7" width="1.28515625" customWidth="1"/>
    <col min="8" max="8" width="13" style="12" customWidth="1"/>
    <col min="9" max="9" width="1.28515625" style="12" customWidth="1"/>
    <col min="10" max="10" width="20" style="12" bestFit="1" customWidth="1"/>
    <col min="11" max="11" width="1.28515625" style="12" customWidth="1"/>
    <col min="12" max="12" width="28.5703125" style="12" customWidth="1"/>
    <col min="13" max="13" width="1.28515625" style="12" customWidth="1"/>
    <col min="14" max="14" width="14.28515625" style="12" customWidth="1"/>
    <col min="15" max="15" width="1.28515625" style="12" customWidth="1"/>
    <col min="16" max="16" width="28.5703125" style="12" customWidth="1"/>
    <col min="17" max="17" width="0.28515625" customWidth="1"/>
    <col min="18" max="18" width="13.5703125" bestFit="1" customWidth="1"/>
    <col min="19" max="19" width="28" style="16" bestFit="1" customWidth="1"/>
    <col min="20" max="20" width="7" bestFit="1" customWidth="1"/>
    <col min="21" max="21" width="16.28515625" style="16" customWidth="1"/>
  </cols>
  <sheetData>
    <row r="1" spans="1:21" ht="25.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21" ht="25.5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21" ht="25.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5" spans="1:21" ht="24">
      <c r="A5" s="1" t="s">
        <v>407</v>
      </c>
      <c r="B5" s="67" t="s">
        <v>408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21">
      <c r="L6" s="68" t="s">
        <v>409</v>
      </c>
      <c r="P6" s="68" t="s">
        <v>410</v>
      </c>
    </row>
    <row r="7" spans="1:21" ht="21">
      <c r="A7" s="65" t="s">
        <v>411</v>
      </c>
      <c r="B7" s="65"/>
      <c r="D7" s="55" t="s">
        <v>412</v>
      </c>
      <c r="F7" s="55" t="s">
        <v>413</v>
      </c>
      <c r="H7" s="55" t="s">
        <v>66</v>
      </c>
      <c r="J7" s="55" t="s">
        <v>414</v>
      </c>
      <c r="L7" s="68"/>
      <c r="N7" s="55" t="s">
        <v>415</v>
      </c>
      <c r="P7" s="68"/>
    </row>
    <row r="8" spans="1:21">
      <c r="A8" s="69" t="s">
        <v>489</v>
      </c>
      <c r="B8" s="69"/>
      <c r="C8" s="56"/>
      <c r="D8" s="69" t="s">
        <v>416</v>
      </c>
      <c r="E8" s="57"/>
      <c r="F8" s="6" t="s">
        <v>126</v>
      </c>
      <c r="G8" s="57"/>
      <c r="H8" s="16">
        <v>14000000</v>
      </c>
      <c r="I8" s="33"/>
      <c r="J8" s="16">
        <v>14000000000000</v>
      </c>
      <c r="K8" s="33"/>
      <c r="L8" s="16">
        <v>116732942790</v>
      </c>
      <c r="N8" s="58">
        <v>0.23</v>
      </c>
      <c r="O8" s="33"/>
      <c r="P8" s="59">
        <v>0.38380000000000003</v>
      </c>
      <c r="R8" s="29"/>
    </row>
    <row r="9" spans="1:21">
      <c r="A9" s="69"/>
      <c r="B9" s="69"/>
      <c r="C9" s="56"/>
      <c r="D9" s="69"/>
      <c r="E9" s="57"/>
      <c r="F9" s="6" t="s">
        <v>129</v>
      </c>
      <c r="G9" s="57"/>
      <c r="H9" s="16">
        <v>2500000</v>
      </c>
      <c r="I9" s="33"/>
      <c r="J9" s="16">
        <v>2500000000000</v>
      </c>
      <c r="K9" s="33"/>
      <c r="L9" s="16">
        <v>20917808220</v>
      </c>
      <c r="N9" s="58">
        <v>0.18</v>
      </c>
      <c r="O9" s="33"/>
      <c r="P9" s="59">
        <v>0.32100000000000001</v>
      </c>
      <c r="R9" s="29"/>
    </row>
    <row r="10" spans="1:21">
      <c r="A10" s="69"/>
      <c r="B10" s="69"/>
      <c r="C10" s="56"/>
      <c r="D10" s="69"/>
      <c r="E10" s="57"/>
      <c r="F10" s="6" t="s">
        <v>490</v>
      </c>
      <c r="G10" s="57"/>
      <c r="H10" s="16">
        <v>14950000</v>
      </c>
      <c r="I10" s="33"/>
      <c r="J10" s="16">
        <f>H10*1000000</f>
        <v>14950000000000</v>
      </c>
      <c r="K10" s="33"/>
      <c r="L10" s="16">
        <v>143128726850</v>
      </c>
      <c r="N10" s="58">
        <v>0.18</v>
      </c>
      <c r="O10" s="33"/>
      <c r="P10" s="59">
        <v>0.32350000000000001</v>
      </c>
      <c r="R10" s="29"/>
    </row>
    <row r="11" spans="1:21">
      <c r="A11" s="69"/>
      <c r="B11" s="69"/>
      <c r="C11" s="56"/>
      <c r="D11" s="69"/>
      <c r="E11" s="57"/>
      <c r="F11" s="6" t="s">
        <v>499</v>
      </c>
      <c r="G11" s="57"/>
      <c r="H11" s="16">
        <v>6959809</v>
      </c>
      <c r="I11" s="33"/>
      <c r="J11" s="16">
        <v>6959809000000</v>
      </c>
      <c r="K11" s="33"/>
      <c r="L11" s="16">
        <v>265275772</v>
      </c>
      <c r="N11" s="58">
        <v>0.18</v>
      </c>
      <c r="O11" s="33"/>
      <c r="P11" s="59">
        <v>0.1928</v>
      </c>
      <c r="R11" s="29"/>
    </row>
    <row r="12" spans="1:21">
      <c r="A12" s="69"/>
      <c r="B12" s="69"/>
      <c r="C12" s="56"/>
      <c r="D12" s="69"/>
      <c r="E12" s="57"/>
      <c r="F12" s="6" t="s">
        <v>500</v>
      </c>
      <c r="G12" s="57"/>
      <c r="H12" s="16">
        <v>11990199</v>
      </c>
      <c r="I12" s="33"/>
      <c r="J12" s="16">
        <f>H12*1000000</f>
        <v>11990199000000</v>
      </c>
      <c r="K12" s="33"/>
      <c r="L12" s="16">
        <v>277949324722</v>
      </c>
      <c r="N12" s="61">
        <v>0.20499999999999999</v>
      </c>
      <c r="O12" s="33"/>
      <c r="P12" s="59">
        <v>0.36499999999999999</v>
      </c>
      <c r="R12" s="29"/>
    </row>
    <row r="13" spans="1:21">
      <c r="A13" s="69"/>
      <c r="B13" s="69"/>
      <c r="C13" s="56"/>
      <c r="D13" s="69"/>
      <c r="E13" s="57"/>
      <c r="F13" s="6" t="s">
        <v>105</v>
      </c>
      <c r="G13" s="57"/>
      <c r="H13" s="16">
        <v>440700</v>
      </c>
      <c r="I13" s="33"/>
      <c r="J13" s="16">
        <v>440700000000</v>
      </c>
      <c r="K13" s="33"/>
      <c r="L13" s="16">
        <v>30402739740</v>
      </c>
      <c r="N13" s="58">
        <v>0</v>
      </c>
      <c r="O13" s="33"/>
      <c r="P13" s="59">
        <v>0.36399999999999999</v>
      </c>
      <c r="R13" s="29"/>
      <c r="U13" s="60"/>
    </row>
    <row r="14" spans="1:21">
      <c r="A14" s="69"/>
      <c r="B14" s="69"/>
      <c r="C14" s="56"/>
      <c r="D14" s="69"/>
      <c r="E14" s="57"/>
      <c r="F14" s="6" t="s">
        <v>109</v>
      </c>
      <c r="G14" s="57"/>
      <c r="H14" s="16">
        <v>525000</v>
      </c>
      <c r="I14" s="33"/>
      <c r="J14" s="16">
        <v>525000000000</v>
      </c>
      <c r="K14" s="33"/>
      <c r="L14" s="16">
        <v>14127123270</v>
      </c>
      <c r="N14" s="58">
        <v>0</v>
      </c>
      <c r="O14" s="33"/>
      <c r="P14" s="59">
        <v>0.35100000000000003</v>
      </c>
      <c r="R14" s="29"/>
      <c r="U14" s="60"/>
    </row>
    <row r="15" spans="1:21">
      <c r="A15" s="69"/>
      <c r="B15" s="69"/>
      <c r="C15" s="56"/>
      <c r="D15" s="69"/>
      <c r="E15" s="57"/>
      <c r="F15" s="6" t="s">
        <v>491</v>
      </c>
      <c r="G15" s="57"/>
      <c r="H15" s="16">
        <v>3809700</v>
      </c>
      <c r="I15" s="33"/>
      <c r="J15" s="16">
        <v>3809700000000</v>
      </c>
      <c r="K15" s="33"/>
      <c r="L15" s="16">
        <v>106504051080</v>
      </c>
      <c r="N15" s="58">
        <v>0</v>
      </c>
      <c r="O15" s="33"/>
      <c r="P15" s="59">
        <v>0.3881</v>
      </c>
      <c r="R15" s="29"/>
    </row>
    <row r="16" spans="1:21">
      <c r="A16" s="69"/>
      <c r="B16" s="69"/>
      <c r="C16" s="56"/>
      <c r="D16" s="69"/>
      <c r="E16" s="57"/>
      <c r="F16" s="6" t="s">
        <v>114</v>
      </c>
      <c r="G16" s="57"/>
      <c r="H16" s="16">
        <v>6462000</v>
      </c>
      <c r="I16" s="33"/>
      <c r="J16" s="16">
        <v>6462000000000</v>
      </c>
      <c r="K16" s="33"/>
      <c r="L16" s="16">
        <v>71679890550</v>
      </c>
      <c r="N16" s="58">
        <v>0</v>
      </c>
      <c r="O16" s="33"/>
      <c r="P16" s="59">
        <v>0.37799999999999995</v>
      </c>
      <c r="R16" s="29"/>
    </row>
    <row r="17" spans="1:18">
      <c r="A17" s="69"/>
      <c r="B17" s="69"/>
      <c r="C17" s="56"/>
      <c r="D17" s="69"/>
      <c r="E17" s="57"/>
      <c r="F17" s="6" t="s">
        <v>117</v>
      </c>
      <c r="G17" s="57"/>
      <c r="H17" s="16">
        <v>2292600</v>
      </c>
      <c r="I17" s="33"/>
      <c r="J17" s="16">
        <v>2292600000000</v>
      </c>
      <c r="K17" s="33"/>
      <c r="L17" s="16">
        <v>124895054340</v>
      </c>
      <c r="N17" s="58">
        <v>0</v>
      </c>
      <c r="O17" s="33"/>
      <c r="P17" s="59">
        <v>0.33200000000000002</v>
      </c>
      <c r="R17" s="29"/>
    </row>
    <row r="18" spans="1:18">
      <c r="A18" s="69"/>
      <c r="B18" s="69"/>
      <c r="C18" s="56"/>
      <c r="D18" s="69"/>
      <c r="E18" s="57"/>
      <c r="F18" s="6" t="s">
        <v>120</v>
      </c>
      <c r="G18" s="57"/>
      <c r="H18" s="16">
        <v>114700</v>
      </c>
      <c r="I18" s="33"/>
      <c r="J18" s="16">
        <v>114700000000</v>
      </c>
      <c r="K18" s="33"/>
      <c r="L18" s="16">
        <v>4534883730</v>
      </c>
      <c r="N18" s="58">
        <v>0</v>
      </c>
      <c r="O18" s="33"/>
      <c r="P18" s="59">
        <v>0.34700000000000003</v>
      </c>
      <c r="R18" s="29"/>
    </row>
    <row r="19" spans="1:18">
      <c r="A19" s="69"/>
      <c r="B19" s="69"/>
      <c r="C19" s="56"/>
      <c r="D19" s="69"/>
      <c r="E19" s="57"/>
      <c r="F19" s="6" t="s">
        <v>492</v>
      </c>
      <c r="G19" s="57"/>
      <c r="H19" s="16">
        <v>1295800</v>
      </c>
      <c r="I19" s="33"/>
      <c r="J19" s="16">
        <v>1295800000000</v>
      </c>
      <c r="K19" s="33"/>
      <c r="L19" s="16">
        <v>43540983600</v>
      </c>
      <c r="N19" s="58">
        <v>0</v>
      </c>
      <c r="O19" s="33"/>
      <c r="P19" s="59">
        <v>0.31</v>
      </c>
      <c r="R19" s="29"/>
    </row>
    <row r="20" spans="1:18">
      <c r="A20" s="69"/>
      <c r="B20" s="69"/>
      <c r="C20" s="56"/>
      <c r="D20" s="69"/>
      <c r="E20" s="57"/>
      <c r="F20" s="6" t="s">
        <v>493</v>
      </c>
      <c r="G20" s="57"/>
      <c r="H20" s="16">
        <v>1200000</v>
      </c>
      <c r="I20" s="33"/>
      <c r="J20" s="16">
        <v>1200607499880</v>
      </c>
      <c r="K20" s="33"/>
      <c r="L20" s="16">
        <v>7916666670</v>
      </c>
      <c r="N20" s="58">
        <v>0.18</v>
      </c>
      <c r="O20" s="33"/>
      <c r="P20" s="59">
        <v>0.29020000000000001</v>
      </c>
      <c r="R20" s="29"/>
    </row>
    <row r="21" spans="1:18">
      <c r="A21" s="69"/>
      <c r="B21" s="69"/>
      <c r="C21" s="56"/>
      <c r="D21" s="69"/>
      <c r="E21" s="57"/>
      <c r="F21" s="6" t="s">
        <v>494</v>
      </c>
      <c r="G21" s="57"/>
      <c r="H21" s="16">
        <v>20036430</v>
      </c>
      <c r="I21" s="33"/>
      <c r="J21" s="16">
        <v>20036430000000</v>
      </c>
      <c r="K21" s="33"/>
      <c r="L21" s="16">
        <v>139568009700</v>
      </c>
      <c r="N21" s="58">
        <v>0.23</v>
      </c>
      <c r="O21" s="33"/>
      <c r="P21" s="59">
        <v>0.35589999999999999</v>
      </c>
      <c r="R21" s="29"/>
    </row>
    <row r="22" spans="1:18">
      <c r="A22" s="69"/>
      <c r="B22" s="69"/>
      <c r="C22" s="56"/>
      <c r="D22" s="69"/>
      <c r="E22" s="57"/>
      <c r="F22" s="6" t="s">
        <v>495</v>
      </c>
      <c r="G22" s="57"/>
      <c r="H22" s="16">
        <v>3999999</v>
      </c>
      <c r="I22" s="33"/>
      <c r="J22" s="16">
        <v>3999999000000</v>
      </c>
      <c r="K22" s="33"/>
      <c r="L22" s="16">
        <v>31805825250</v>
      </c>
      <c r="N22" s="58">
        <v>0.23</v>
      </c>
      <c r="O22" s="33"/>
      <c r="P22" s="59">
        <v>0.37119999999999997</v>
      </c>
      <c r="R22" s="29"/>
    </row>
    <row r="23" spans="1:18">
      <c r="A23" s="69"/>
      <c r="B23" s="69"/>
      <c r="C23" s="56"/>
      <c r="D23" s="69"/>
      <c r="E23" s="57"/>
      <c r="F23" s="6" t="s">
        <v>496</v>
      </c>
      <c r="G23" s="57"/>
      <c r="H23" s="16">
        <v>10999999</v>
      </c>
      <c r="I23" s="33"/>
      <c r="J23" s="16">
        <v>10999999000000</v>
      </c>
      <c r="K23" s="33"/>
      <c r="L23" s="16">
        <v>91651413930</v>
      </c>
      <c r="N23" s="58">
        <v>0.23</v>
      </c>
      <c r="O23" s="33"/>
      <c r="P23" s="59">
        <v>0.37990000000000002</v>
      </c>
      <c r="R23" s="29"/>
    </row>
    <row r="24" spans="1:18">
      <c r="A24" s="69"/>
      <c r="B24" s="69"/>
      <c r="C24" s="56"/>
      <c r="D24" s="69"/>
      <c r="E24" s="57"/>
      <c r="F24" s="6" t="s">
        <v>497</v>
      </c>
      <c r="G24" s="57"/>
      <c r="H24" s="16">
        <v>8000000</v>
      </c>
      <c r="I24" s="33"/>
      <c r="J24" s="16">
        <v>8000000000000</v>
      </c>
      <c r="K24" s="33"/>
      <c r="L24" s="16">
        <v>61047332160</v>
      </c>
      <c r="N24" s="58">
        <v>0.23</v>
      </c>
      <c r="O24" s="33"/>
      <c r="P24" s="59">
        <v>0.35</v>
      </c>
      <c r="R24" s="29"/>
    </row>
    <row r="25" spans="1:18">
      <c r="A25" s="69"/>
      <c r="B25" s="69"/>
      <c r="C25" s="56"/>
      <c r="D25" s="69"/>
      <c r="E25" s="57"/>
      <c r="F25" s="6" t="s">
        <v>166</v>
      </c>
      <c r="G25" s="57"/>
      <c r="H25" s="16">
        <v>4495500</v>
      </c>
      <c r="I25" s="33"/>
      <c r="J25" s="16">
        <v>4495500000000</v>
      </c>
      <c r="K25" s="33"/>
      <c r="L25" s="16">
        <v>31998106860</v>
      </c>
      <c r="N25" s="58">
        <v>0.23</v>
      </c>
      <c r="O25" s="33"/>
      <c r="P25" s="59">
        <v>0.315</v>
      </c>
      <c r="R25" s="29"/>
    </row>
    <row r="26" spans="1:18">
      <c r="A26" s="69"/>
      <c r="B26" s="69"/>
      <c r="C26" s="56"/>
      <c r="D26" s="69"/>
      <c r="E26" s="57"/>
      <c r="F26" s="6" t="s">
        <v>169</v>
      </c>
      <c r="G26" s="57"/>
      <c r="H26" s="16">
        <v>2500000</v>
      </c>
      <c r="I26" s="33"/>
      <c r="J26" s="16">
        <v>2500000000000</v>
      </c>
      <c r="K26" s="33"/>
      <c r="L26" s="16">
        <v>14054794530</v>
      </c>
      <c r="N26" s="58">
        <v>0.23</v>
      </c>
      <c r="O26" s="33"/>
      <c r="P26" s="59">
        <v>0.32400000000000001</v>
      </c>
      <c r="R26" s="29"/>
    </row>
    <row r="27" spans="1:18">
      <c r="A27" s="69"/>
      <c r="B27" s="69"/>
      <c r="C27" s="56"/>
      <c r="D27" s="69"/>
      <c r="E27" s="57"/>
      <c r="F27" s="6" t="s">
        <v>176</v>
      </c>
      <c r="G27" s="57"/>
      <c r="H27" s="16">
        <v>9987900</v>
      </c>
      <c r="I27" s="33"/>
      <c r="J27" s="16">
        <v>9987900000000</v>
      </c>
      <c r="K27" s="33"/>
      <c r="L27" s="16">
        <v>57377049180</v>
      </c>
      <c r="N27" s="61">
        <v>0.185</v>
      </c>
      <c r="O27" s="33"/>
      <c r="P27" s="59">
        <v>0.3085</v>
      </c>
      <c r="R27" s="29"/>
    </row>
    <row r="28" spans="1:18">
      <c r="A28" s="69"/>
      <c r="B28" s="69"/>
      <c r="C28" s="56"/>
      <c r="D28" s="69"/>
      <c r="E28" s="57"/>
      <c r="F28" s="6" t="s">
        <v>498</v>
      </c>
      <c r="G28" s="57"/>
      <c r="H28" s="16">
        <v>1800000</v>
      </c>
      <c r="I28" s="33"/>
      <c r="J28" s="16">
        <v>1800000000000</v>
      </c>
      <c r="K28" s="33"/>
      <c r="L28" s="16">
        <v>10929477420</v>
      </c>
      <c r="N28" s="58">
        <v>0.18</v>
      </c>
      <c r="O28" s="33"/>
      <c r="P28" s="59">
        <v>0.28120000000000001</v>
      </c>
      <c r="R28" s="29"/>
    </row>
    <row r="29" spans="1:18">
      <c r="A29" s="69"/>
      <c r="B29" s="69"/>
      <c r="C29" s="56"/>
      <c r="D29" s="69"/>
      <c r="E29" s="57"/>
      <c r="F29" s="6" t="s">
        <v>185</v>
      </c>
      <c r="G29" s="57"/>
      <c r="H29" s="16">
        <v>2000000</v>
      </c>
      <c r="I29" s="33"/>
      <c r="J29" s="16">
        <v>2000000000000</v>
      </c>
      <c r="K29" s="33"/>
      <c r="L29" s="16">
        <v>2259123270</v>
      </c>
      <c r="N29" s="58">
        <v>0.23</v>
      </c>
      <c r="O29" s="33"/>
      <c r="P29" s="59">
        <v>0.2742</v>
      </c>
      <c r="R29" s="29"/>
    </row>
    <row r="30" spans="1:18">
      <c r="A30" s="69"/>
      <c r="B30" s="69"/>
      <c r="C30" s="56"/>
      <c r="D30" s="69"/>
      <c r="E30" s="57"/>
      <c r="F30" s="6" t="s">
        <v>194</v>
      </c>
      <c r="G30" s="57"/>
      <c r="H30" s="16">
        <v>10000000</v>
      </c>
      <c r="I30" s="33"/>
      <c r="J30" s="16">
        <v>10000000000000</v>
      </c>
      <c r="K30" s="33"/>
      <c r="L30" s="16">
        <v>80601915180</v>
      </c>
      <c r="N30" s="58">
        <v>0.23</v>
      </c>
      <c r="O30" s="33"/>
      <c r="P30" s="59">
        <v>0.38019999999999998</v>
      </c>
      <c r="R30" s="29"/>
    </row>
    <row r="31" spans="1:18">
      <c r="A31" s="69"/>
      <c r="B31" s="69"/>
      <c r="C31" s="56"/>
      <c r="D31" s="69"/>
      <c r="E31" s="57"/>
      <c r="F31" s="6" t="s">
        <v>197</v>
      </c>
      <c r="G31" s="57"/>
      <c r="H31" s="16">
        <v>4500000</v>
      </c>
      <c r="I31" s="33"/>
      <c r="J31" s="16">
        <v>4500000000000</v>
      </c>
      <c r="K31" s="33"/>
      <c r="L31" s="16">
        <v>24049031633</v>
      </c>
      <c r="N31" s="58">
        <v>0.23</v>
      </c>
      <c r="O31" s="33"/>
      <c r="P31" s="59">
        <v>0.38350000000000001</v>
      </c>
      <c r="R31" s="29"/>
    </row>
    <row r="32" spans="1:18">
      <c r="A32" s="69"/>
      <c r="B32" s="69"/>
      <c r="C32" s="56"/>
      <c r="D32" s="69"/>
      <c r="E32" s="57"/>
      <c r="F32" s="6" t="s">
        <v>221</v>
      </c>
      <c r="G32" s="57"/>
      <c r="H32" s="16">
        <v>430000</v>
      </c>
      <c r="I32" s="33"/>
      <c r="J32" s="16">
        <v>430000000000</v>
      </c>
      <c r="K32" s="33"/>
      <c r="L32" s="16">
        <v>2681786310</v>
      </c>
      <c r="N32" s="58">
        <v>0.23</v>
      </c>
      <c r="O32" s="33"/>
      <c r="P32" s="59">
        <v>0.34639999999999999</v>
      </c>
      <c r="R32" s="29"/>
    </row>
    <row r="33" spans="1:18">
      <c r="A33" s="69"/>
      <c r="B33" s="69"/>
      <c r="C33" s="56"/>
      <c r="D33" s="69"/>
      <c r="E33" s="57"/>
      <c r="F33" s="6" t="s">
        <v>227</v>
      </c>
      <c r="G33" s="57"/>
      <c r="H33" s="16">
        <v>1000000</v>
      </c>
      <c r="I33" s="33"/>
      <c r="J33" s="16">
        <v>1000000000000</v>
      </c>
      <c r="K33" s="33"/>
      <c r="L33" s="16">
        <v>1578566796</v>
      </c>
      <c r="N33" s="58">
        <v>0.23</v>
      </c>
      <c r="O33" s="33"/>
      <c r="P33" s="59">
        <v>0.28000000000000003</v>
      </c>
      <c r="R33" s="29"/>
    </row>
    <row r="34" spans="1:18">
      <c r="A34" s="69"/>
      <c r="B34" s="69"/>
      <c r="C34" s="56"/>
      <c r="D34" s="69"/>
      <c r="E34" s="57"/>
      <c r="F34" s="6" t="s">
        <v>230</v>
      </c>
      <c r="G34" s="57"/>
      <c r="H34" s="16">
        <v>3000000</v>
      </c>
      <c r="I34" s="33"/>
      <c r="J34" s="16">
        <v>3000000000000</v>
      </c>
      <c r="K34" s="33"/>
      <c r="L34" s="16">
        <v>25667574930</v>
      </c>
      <c r="N34" s="58">
        <v>0.23</v>
      </c>
      <c r="O34" s="33"/>
      <c r="P34" s="59">
        <v>0.40970000000000001</v>
      </c>
      <c r="R34" s="29"/>
    </row>
    <row r="35" spans="1:18">
      <c r="A35" s="69"/>
      <c r="B35" s="69"/>
      <c r="C35" s="56"/>
      <c r="D35" s="69"/>
      <c r="E35" s="57"/>
      <c r="F35" s="6" t="s">
        <v>245</v>
      </c>
      <c r="G35" s="57"/>
      <c r="H35" s="16">
        <v>15811025</v>
      </c>
      <c r="I35" s="33"/>
      <c r="J35" s="16">
        <v>15811025000000</v>
      </c>
      <c r="K35" s="33"/>
      <c r="L35" s="16">
        <v>37364273280</v>
      </c>
      <c r="N35" s="58">
        <v>0.23</v>
      </c>
      <c r="O35" s="33"/>
      <c r="P35" s="59">
        <v>0.33</v>
      </c>
      <c r="R35" s="29"/>
    </row>
    <row r="36" spans="1:18">
      <c r="A36" s="69"/>
      <c r="B36" s="69"/>
      <c r="C36" s="56"/>
      <c r="D36" s="69"/>
      <c r="E36" s="57"/>
      <c r="F36" s="6" t="s">
        <v>281</v>
      </c>
      <c r="G36" s="57"/>
      <c r="H36" s="16">
        <v>1000000</v>
      </c>
      <c r="I36" s="33"/>
      <c r="J36" s="16">
        <v>1000000000000</v>
      </c>
      <c r="K36" s="33"/>
      <c r="L36" s="16">
        <v>7670863602</v>
      </c>
      <c r="N36" s="58">
        <v>0.23</v>
      </c>
      <c r="O36" s="33"/>
      <c r="P36" s="59">
        <v>0.38700000000000001</v>
      </c>
      <c r="R36" s="29"/>
    </row>
    <row r="37" spans="1:18" ht="19.5" thickBot="1">
      <c r="A37" s="62"/>
      <c r="B37" s="62"/>
      <c r="C37" s="56"/>
      <c r="D37" s="62"/>
      <c r="E37" s="57"/>
      <c r="F37" s="3"/>
      <c r="L37" s="63">
        <f>SUM(L8:L36)</f>
        <v>1582900615365</v>
      </c>
      <c r="R37" s="29"/>
    </row>
    <row r="38" spans="1:18" ht="19.5" thickTop="1">
      <c r="A38" s="62"/>
      <c r="B38" s="62"/>
      <c r="C38" s="56"/>
      <c r="D38" s="62"/>
      <c r="E38" s="57"/>
      <c r="R38" s="29"/>
    </row>
    <row r="39" spans="1:18">
      <c r="A39" s="62"/>
      <c r="B39" s="62"/>
      <c r="C39" s="56"/>
      <c r="D39" s="62"/>
      <c r="E39" s="57"/>
      <c r="R39" s="29"/>
    </row>
    <row r="40" spans="1:18">
      <c r="A40" s="62"/>
      <c r="B40" s="62"/>
      <c r="C40" s="56"/>
      <c r="D40" s="62"/>
      <c r="E40" s="57"/>
      <c r="F40" s="6"/>
      <c r="G40" s="57"/>
      <c r="H40" s="16"/>
      <c r="I40" s="33"/>
      <c r="J40" s="16"/>
      <c r="K40" s="33"/>
      <c r="L40" s="16"/>
      <c r="N40" s="58"/>
      <c r="O40" s="33"/>
      <c r="P40" s="59"/>
      <c r="R40" s="29"/>
    </row>
    <row r="41" spans="1:18">
      <c r="A41" s="62"/>
      <c r="B41" s="62"/>
      <c r="C41" s="56"/>
      <c r="D41" s="62"/>
      <c r="E41" s="57"/>
      <c r="F41" s="6"/>
      <c r="G41" s="57"/>
      <c r="H41" s="16"/>
      <c r="I41" s="33"/>
      <c r="J41" s="16"/>
      <c r="K41" s="33"/>
      <c r="L41" s="16"/>
      <c r="N41" s="58"/>
      <c r="O41" s="33"/>
      <c r="P41" s="59"/>
      <c r="R41" s="29"/>
    </row>
    <row r="42" spans="1:18">
      <c r="A42" s="62"/>
      <c r="B42" s="62"/>
      <c r="C42" s="56"/>
      <c r="D42" s="62"/>
      <c r="E42" s="57"/>
    </row>
    <row r="43" spans="1:18" ht="21">
      <c r="F43" s="64"/>
      <c r="G43" s="64"/>
      <c r="H43" s="64"/>
      <c r="I43" s="64"/>
      <c r="J43" s="64"/>
    </row>
    <row r="44" spans="1:18" ht="21">
      <c r="A44" s="64"/>
      <c r="B44" s="64"/>
      <c r="C44" s="64"/>
      <c r="D44" s="64"/>
      <c r="E44" s="64"/>
    </row>
    <row r="45" spans="1:18">
      <c r="L45" s="22"/>
    </row>
  </sheetData>
  <mergeCells count="9">
    <mergeCell ref="A8:B36"/>
    <mergeCell ref="D8:D36"/>
    <mergeCell ref="A7:B7"/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3"/>
  <sheetViews>
    <sheetView rightToLeft="1" workbookViewId="0">
      <selection activeCell="F8" sqref="F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/>
    <row r="5" spans="1:10" ht="14.45" customHeight="1">
      <c r="A5" s="1" t="s">
        <v>417</v>
      </c>
      <c r="B5" s="67" t="s">
        <v>418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>
      <c r="D6" s="70" t="s">
        <v>350</v>
      </c>
      <c r="E6" s="70"/>
      <c r="F6" s="70"/>
      <c r="H6" s="70" t="s">
        <v>351</v>
      </c>
      <c r="I6" s="70"/>
      <c r="J6" s="70"/>
    </row>
    <row r="7" spans="1:10" ht="36.4" customHeight="1">
      <c r="A7" s="70" t="s">
        <v>419</v>
      </c>
      <c r="B7" s="70"/>
      <c r="D7" s="11" t="s">
        <v>420</v>
      </c>
      <c r="E7" s="3"/>
      <c r="F7" s="11" t="s">
        <v>421</v>
      </c>
      <c r="H7" s="11" t="s">
        <v>420</v>
      </c>
      <c r="I7" s="3"/>
      <c r="J7" s="11" t="s">
        <v>421</v>
      </c>
    </row>
    <row r="8" spans="1:10" ht="21.75" customHeight="1">
      <c r="A8" s="50" t="s">
        <v>479</v>
      </c>
      <c r="B8" s="50"/>
      <c r="C8" s="12"/>
      <c r="D8" s="14">
        <v>1253949642194</v>
      </c>
      <c r="E8" s="12"/>
      <c r="F8" s="15">
        <f>D8/D$22*100</f>
        <v>22.043689662284883</v>
      </c>
      <c r="G8" s="12"/>
      <c r="H8" s="14">
        <v>7671322947036</v>
      </c>
      <c r="I8" s="12"/>
      <c r="J8" s="15">
        <f>H8/H$22*100</f>
        <v>30.202403293433573</v>
      </c>
    </row>
    <row r="9" spans="1:10" ht="21.75" customHeight="1">
      <c r="A9" s="51" t="s">
        <v>467</v>
      </c>
      <c r="B9" s="51"/>
      <c r="C9" s="12"/>
      <c r="D9" s="16">
        <v>16292136463</v>
      </c>
      <c r="E9" s="12"/>
      <c r="F9" s="17">
        <f t="shared" ref="F9:F21" si="0">D9/D$22*100</f>
        <v>0.28640607887378378</v>
      </c>
      <c r="G9" s="12"/>
      <c r="H9" s="16">
        <v>81375907531</v>
      </c>
      <c r="I9" s="12"/>
      <c r="J9" s="17">
        <f t="shared" ref="J9:J21" si="1">H9/H$22*100</f>
        <v>0.32038124253001632</v>
      </c>
    </row>
    <row r="10" spans="1:10" ht="21.75" customHeight="1">
      <c r="A10" s="51" t="s">
        <v>468</v>
      </c>
      <c r="B10" s="51"/>
      <c r="C10" s="12"/>
      <c r="D10" s="16">
        <v>55480574491</v>
      </c>
      <c r="E10" s="12"/>
      <c r="F10" s="17">
        <f t="shared" si="0"/>
        <v>0.97531553517973879</v>
      </c>
      <c r="G10" s="12"/>
      <c r="H10" s="16">
        <v>345290098427</v>
      </c>
      <c r="I10" s="12"/>
      <c r="J10" s="17">
        <f t="shared" si="1"/>
        <v>1.3594253400518046</v>
      </c>
    </row>
    <row r="11" spans="1:10" ht="21.75" customHeight="1">
      <c r="A11" s="51" t="s">
        <v>481</v>
      </c>
      <c r="B11" s="51"/>
      <c r="C11" s="12"/>
      <c r="D11" s="16">
        <v>1132837112545</v>
      </c>
      <c r="E11" s="12"/>
      <c r="F11" s="17">
        <f t="shared" si="0"/>
        <v>19.914603351350081</v>
      </c>
      <c r="G11" s="12"/>
      <c r="H11" s="16">
        <v>5647949180295</v>
      </c>
      <c r="I11" s="12"/>
      <c r="J11" s="17">
        <f t="shared" si="1"/>
        <v>22.236273991045501</v>
      </c>
    </row>
    <row r="12" spans="1:10" ht="21.75" customHeight="1">
      <c r="A12" s="51" t="s">
        <v>475</v>
      </c>
      <c r="B12" s="51"/>
      <c r="C12" s="12"/>
      <c r="D12" s="16">
        <v>32250522997</v>
      </c>
      <c r="E12" s="12"/>
      <c r="F12" s="17">
        <f t="shared" si="0"/>
        <v>0.56694503229680926</v>
      </c>
      <c r="G12" s="12"/>
      <c r="H12" s="16">
        <v>32253619491</v>
      </c>
      <c r="I12" s="12"/>
      <c r="J12" s="17">
        <f t="shared" si="1"/>
        <v>0.12698420210773589</v>
      </c>
    </row>
    <row r="13" spans="1:10" ht="21.75" customHeight="1">
      <c r="A13" s="51" t="s">
        <v>469</v>
      </c>
      <c r="B13" s="51"/>
      <c r="C13" s="12"/>
      <c r="D13" s="16">
        <v>80443815815</v>
      </c>
      <c r="E13" s="12"/>
      <c r="F13" s="17">
        <f t="shared" si="0"/>
        <v>1.4141544854809398</v>
      </c>
      <c r="G13" s="12"/>
      <c r="H13" s="16">
        <v>1058257881304</v>
      </c>
      <c r="I13" s="12"/>
      <c r="J13" s="17">
        <f t="shared" si="1"/>
        <v>4.166417127823725</v>
      </c>
    </row>
    <row r="14" spans="1:10" ht="21.75" customHeight="1">
      <c r="A14" s="51" t="s">
        <v>474</v>
      </c>
      <c r="B14" s="51"/>
      <c r="C14" s="12"/>
      <c r="D14" s="16">
        <v>476033173486</v>
      </c>
      <c r="E14" s="12"/>
      <c r="F14" s="17">
        <f t="shared" si="0"/>
        <v>8.3683803497226386</v>
      </c>
      <c r="G14" s="12"/>
      <c r="H14" s="16">
        <v>1735675236705</v>
      </c>
      <c r="I14" s="12"/>
      <c r="J14" s="17">
        <f t="shared" si="1"/>
        <v>6.8334450064632613</v>
      </c>
    </row>
    <row r="15" spans="1:10" ht="21.75" customHeight="1">
      <c r="A15" s="51" t="s">
        <v>471</v>
      </c>
      <c r="B15" s="51"/>
      <c r="C15" s="12"/>
      <c r="D15" s="16">
        <v>5989945447</v>
      </c>
      <c r="E15" s="12"/>
      <c r="F15" s="17">
        <f t="shared" si="0"/>
        <v>0.10529968196861303</v>
      </c>
      <c r="G15" s="12"/>
      <c r="H15" s="16">
        <v>5989945447</v>
      </c>
      <c r="I15" s="12"/>
      <c r="J15" s="17">
        <f t="shared" si="1"/>
        <v>2.3582731341777161E-2</v>
      </c>
    </row>
    <row r="16" spans="1:10" ht="21.75" customHeight="1">
      <c r="A16" s="51" t="s">
        <v>482</v>
      </c>
      <c r="B16" s="51"/>
      <c r="C16" s="12"/>
      <c r="D16" s="16">
        <v>756968857580</v>
      </c>
      <c r="E16" s="12"/>
      <c r="F16" s="17">
        <f t="shared" si="0"/>
        <v>13.307062755177428</v>
      </c>
      <c r="G16" s="12"/>
      <c r="H16" s="16">
        <v>3480616949114</v>
      </c>
      <c r="I16" s="12"/>
      <c r="J16" s="17">
        <f t="shared" si="1"/>
        <v>13.703372616807663</v>
      </c>
    </row>
    <row r="17" spans="1:10" ht="21.75" customHeight="1">
      <c r="A17" s="51" t="s">
        <v>19</v>
      </c>
      <c r="B17" s="51"/>
      <c r="C17" s="12"/>
      <c r="D17" s="16">
        <v>1668627622089</v>
      </c>
      <c r="E17" s="12"/>
      <c r="F17" s="17">
        <f t="shared" si="0"/>
        <v>29.333482163517054</v>
      </c>
      <c r="G17" s="12"/>
      <c r="H17" s="16">
        <v>4838745120405</v>
      </c>
      <c r="I17" s="12"/>
      <c r="J17" s="17">
        <f t="shared" si="1"/>
        <v>19.050394901842967</v>
      </c>
    </row>
    <row r="18" spans="1:10" ht="21.75" customHeight="1">
      <c r="A18" s="51" t="s">
        <v>480</v>
      </c>
      <c r="B18" s="51"/>
      <c r="C18" s="12"/>
      <c r="D18" s="16">
        <v>209600941913</v>
      </c>
      <c r="E18" s="12"/>
      <c r="F18" s="17">
        <f t="shared" si="0"/>
        <v>3.6846600222068151</v>
      </c>
      <c r="G18" s="12"/>
      <c r="H18" s="16">
        <v>502012279019</v>
      </c>
      <c r="I18" s="12"/>
      <c r="J18" s="17">
        <f t="shared" si="1"/>
        <v>1.976448835991937</v>
      </c>
    </row>
    <row r="19" spans="1:10" ht="21.75" customHeight="1">
      <c r="A19" s="51" t="s">
        <v>483</v>
      </c>
      <c r="B19" s="51"/>
      <c r="C19" s="12"/>
      <c r="D19" s="16">
        <v>0</v>
      </c>
      <c r="E19" s="12"/>
      <c r="F19" s="17">
        <f t="shared" si="0"/>
        <v>0</v>
      </c>
      <c r="G19" s="12"/>
      <c r="H19" s="16">
        <v>211130316</v>
      </c>
      <c r="I19" s="12"/>
      <c r="J19" s="17">
        <f t="shared" si="1"/>
        <v>8.3123119640867685E-4</v>
      </c>
    </row>
    <row r="20" spans="1:10" ht="21.75" customHeight="1">
      <c r="A20" s="51" t="s">
        <v>476</v>
      </c>
      <c r="B20" s="51"/>
      <c r="C20" s="12"/>
      <c r="D20" s="16">
        <v>50169</v>
      </c>
      <c r="E20" s="12"/>
      <c r="F20" s="17">
        <f t="shared" si="0"/>
        <v>8.8194121155630389E-7</v>
      </c>
      <c r="G20" s="12"/>
      <c r="H20" s="16">
        <v>58154</v>
      </c>
      <c r="I20" s="12"/>
      <c r="J20" s="17">
        <f t="shared" si="1"/>
        <v>2.2895536705373086E-7</v>
      </c>
    </row>
    <row r="21" spans="1:10" ht="21.75" customHeight="1">
      <c r="A21" s="51" t="s">
        <v>484</v>
      </c>
      <c r="B21" s="51"/>
      <c r="C21" s="12"/>
      <c r="D21" s="16">
        <v>0</v>
      </c>
      <c r="E21" s="12"/>
      <c r="F21" s="17">
        <f t="shared" si="0"/>
        <v>0</v>
      </c>
      <c r="G21" s="12"/>
      <c r="H21" s="16">
        <v>9969490</v>
      </c>
      <c r="I21" s="12"/>
      <c r="J21" s="17">
        <f t="shared" si="1"/>
        <v>3.9250408265785666E-5</v>
      </c>
    </row>
    <row r="22" spans="1:10" ht="21.75" customHeight="1" thickBot="1">
      <c r="A22" s="77" t="s">
        <v>53</v>
      </c>
      <c r="B22" s="77"/>
      <c r="D22" s="19">
        <f>SUM(D8:D21)</f>
        <v>5688474395189</v>
      </c>
      <c r="E22" s="12"/>
      <c r="F22" s="52">
        <f>SUM(F8:F21)</f>
        <v>100</v>
      </c>
      <c r="G22" s="12"/>
      <c r="H22" s="19">
        <f>SUM(H8:H21)</f>
        <v>25399710322734</v>
      </c>
      <c r="I22" s="12"/>
      <c r="J22" s="19">
        <f>SUM(J8:J21)</f>
        <v>99.999999999999986</v>
      </c>
    </row>
    <row r="23" spans="1:10" ht="13.5" thickTop="1"/>
  </sheetData>
  <mergeCells count="8">
    <mergeCell ref="A22:B22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6" t="s">
        <v>0</v>
      </c>
      <c r="B1" s="66"/>
      <c r="C1" s="66"/>
      <c r="D1" s="66"/>
      <c r="E1" s="66"/>
      <c r="F1" s="66"/>
    </row>
    <row r="2" spans="1:6" ht="21.75" customHeight="1">
      <c r="A2" s="66" t="s">
        <v>331</v>
      </c>
      <c r="B2" s="66"/>
      <c r="C2" s="66"/>
      <c r="D2" s="66"/>
      <c r="E2" s="66"/>
      <c r="F2" s="66"/>
    </row>
    <row r="3" spans="1:6" ht="21.75" customHeight="1">
      <c r="A3" s="66" t="s">
        <v>2</v>
      </c>
      <c r="B3" s="66"/>
      <c r="C3" s="66"/>
      <c r="D3" s="66"/>
      <c r="E3" s="66"/>
      <c r="F3" s="66"/>
    </row>
    <row r="4" spans="1:6" ht="14.45" customHeight="1"/>
    <row r="5" spans="1:6" ht="29.1" customHeight="1">
      <c r="A5" s="1" t="s">
        <v>422</v>
      </c>
      <c r="B5" s="67" t="s">
        <v>346</v>
      </c>
      <c r="C5" s="67"/>
      <c r="D5" s="67"/>
      <c r="E5" s="67"/>
      <c r="F5" s="67"/>
    </row>
    <row r="6" spans="1:6" ht="14.45" customHeight="1">
      <c r="D6" s="2" t="s">
        <v>350</v>
      </c>
      <c r="F6" s="2" t="s">
        <v>9</v>
      </c>
    </row>
    <row r="7" spans="1:6" ht="14.45" customHeight="1">
      <c r="A7" s="70" t="s">
        <v>346</v>
      </c>
      <c r="B7" s="70"/>
      <c r="D7" s="4" t="s">
        <v>328</v>
      </c>
      <c r="F7" s="4" t="s">
        <v>328</v>
      </c>
    </row>
    <row r="8" spans="1:6" ht="21.75" customHeight="1">
      <c r="A8" s="72" t="s">
        <v>346</v>
      </c>
      <c r="B8" s="72"/>
      <c r="D8" s="14">
        <v>0</v>
      </c>
      <c r="E8" s="12"/>
      <c r="F8" s="14">
        <v>35551989715</v>
      </c>
    </row>
    <row r="9" spans="1:6" ht="21.75" customHeight="1">
      <c r="A9" s="74" t="s">
        <v>423</v>
      </c>
      <c r="B9" s="74"/>
      <c r="D9" s="16">
        <v>0</v>
      </c>
      <c r="E9" s="12"/>
      <c r="F9" s="16">
        <v>11785199290</v>
      </c>
    </row>
    <row r="10" spans="1:6" ht="21.75" customHeight="1">
      <c r="A10" s="76" t="s">
        <v>424</v>
      </c>
      <c r="B10" s="76"/>
      <c r="D10" s="18">
        <v>6235140250</v>
      </c>
      <c r="E10" s="12"/>
      <c r="F10" s="18">
        <v>19634770990</v>
      </c>
    </row>
    <row r="11" spans="1:6" ht="21.75" customHeight="1">
      <c r="A11" s="77" t="s">
        <v>53</v>
      </c>
      <c r="B11" s="77"/>
      <c r="D11" s="19">
        <f>SUM(D8:D10)</f>
        <v>6235140250</v>
      </c>
      <c r="E11" s="12"/>
      <c r="F11" s="19">
        <f>SUM(F8:F10)</f>
        <v>66971959995</v>
      </c>
    </row>
    <row r="12" spans="1:6">
      <c r="D12" s="12"/>
      <c r="E12" s="12"/>
      <c r="F12" s="1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S8" sqref="S8:S1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</row>
    <row r="3" spans="1:19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4.45" customHeight="1"/>
    <row r="5" spans="1:19" ht="14.45" customHeight="1">
      <c r="A5" s="67" t="s">
        <v>353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4.45" customHeight="1">
      <c r="A6" s="70" t="s">
        <v>55</v>
      </c>
      <c r="C6" s="70" t="s">
        <v>425</v>
      </c>
      <c r="D6" s="70"/>
      <c r="E6" s="70"/>
      <c r="F6" s="70"/>
      <c r="G6" s="70"/>
      <c r="I6" s="70" t="s">
        <v>350</v>
      </c>
      <c r="J6" s="70"/>
      <c r="K6" s="70"/>
      <c r="L6" s="70"/>
      <c r="M6" s="70"/>
      <c r="O6" s="70" t="s">
        <v>351</v>
      </c>
      <c r="P6" s="70"/>
      <c r="Q6" s="70"/>
      <c r="R6" s="70"/>
      <c r="S6" s="70"/>
    </row>
    <row r="7" spans="1:19" ht="29.1" customHeight="1">
      <c r="A7" s="70"/>
      <c r="C7" s="11" t="s">
        <v>426</v>
      </c>
      <c r="D7" s="3"/>
      <c r="E7" s="11" t="s">
        <v>427</v>
      </c>
      <c r="F7" s="3"/>
      <c r="G7" s="11" t="s">
        <v>428</v>
      </c>
      <c r="I7" s="11" t="s">
        <v>429</v>
      </c>
      <c r="J7" s="3"/>
      <c r="K7" s="11" t="s">
        <v>430</v>
      </c>
      <c r="L7" s="3"/>
      <c r="M7" s="11" t="s">
        <v>431</v>
      </c>
      <c r="O7" s="11" t="s">
        <v>429</v>
      </c>
      <c r="P7" s="3"/>
      <c r="Q7" s="11" t="s">
        <v>430</v>
      </c>
      <c r="R7" s="3"/>
      <c r="S7" s="11" t="s">
        <v>431</v>
      </c>
    </row>
    <row r="8" spans="1:19" ht="21.75" customHeight="1">
      <c r="A8" s="5" t="s">
        <v>45</v>
      </c>
      <c r="C8" s="31" t="s">
        <v>432</v>
      </c>
      <c r="D8" s="21"/>
      <c r="E8" s="25">
        <v>25894821</v>
      </c>
      <c r="F8" s="21"/>
      <c r="G8" s="25">
        <v>620</v>
      </c>
      <c r="H8" s="21"/>
      <c r="I8" s="25">
        <v>0</v>
      </c>
      <c r="J8" s="21"/>
      <c r="K8" s="25">
        <v>0</v>
      </c>
      <c r="L8" s="21"/>
      <c r="M8" s="25">
        <v>0</v>
      </c>
      <c r="N8" s="21"/>
      <c r="O8" s="25">
        <v>16054789020</v>
      </c>
      <c r="P8" s="21"/>
      <c r="Q8" s="25">
        <v>0</v>
      </c>
      <c r="R8" s="21"/>
      <c r="S8" s="25">
        <f>O8-Q8</f>
        <v>16054789020</v>
      </c>
    </row>
    <row r="9" spans="1:19" ht="21.75" customHeight="1">
      <c r="A9" s="6" t="s">
        <v>50</v>
      </c>
      <c r="C9" s="32" t="s">
        <v>296</v>
      </c>
      <c r="D9" s="21"/>
      <c r="E9" s="26">
        <v>4302645</v>
      </c>
      <c r="F9" s="21"/>
      <c r="G9" s="26">
        <v>1240</v>
      </c>
      <c r="H9" s="21"/>
      <c r="I9" s="26">
        <v>5335279800</v>
      </c>
      <c r="J9" s="21"/>
      <c r="K9" s="26">
        <v>316266586</v>
      </c>
      <c r="L9" s="21"/>
      <c r="M9" s="26">
        <v>5019013214</v>
      </c>
      <c r="N9" s="21"/>
      <c r="O9" s="26">
        <f>5335279800+8500</f>
        <v>5335288300</v>
      </c>
      <c r="P9" s="21"/>
      <c r="Q9" s="26">
        <v>316266586</v>
      </c>
      <c r="R9" s="21"/>
      <c r="S9" s="26">
        <f>O9-Q9</f>
        <v>5019021714</v>
      </c>
    </row>
    <row r="10" spans="1:19" ht="21.75" customHeight="1">
      <c r="A10" s="7" t="s">
        <v>26</v>
      </c>
      <c r="C10" s="32" t="s">
        <v>433</v>
      </c>
      <c r="D10" s="21"/>
      <c r="E10" s="26">
        <v>4049335</v>
      </c>
      <c r="F10" s="21"/>
      <c r="G10" s="26">
        <v>11000</v>
      </c>
      <c r="H10" s="21"/>
      <c r="I10" s="27">
        <v>0</v>
      </c>
      <c r="J10" s="21"/>
      <c r="K10" s="27">
        <v>0</v>
      </c>
      <c r="L10" s="21"/>
      <c r="M10" s="27">
        <v>0</v>
      </c>
      <c r="N10" s="21"/>
      <c r="O10" s="27">
        <v>44542685000</v>
      </c>
      <c r="P10" s="21"/>
      <c r="Q10" s="27">
        <v>0</v>
      </c>
      <c r="R10" s="21"/>
      <c r="S10" s="27">
        <v>44542685000</v>
      </c>
    </row>
    <row r="11" spans="1:19" ht="21.75" customHeight="1">
      <c r="A11" s="9" t="s">
        <v>53</v>
      </c>
      <c r="C11" s="26"/>
      <c r="D11" s="21"/>
      <c r="E11" s="26"/>
      <c r="F11" s="21"/>
      <c r="G11" s="26"/>
      <c r="H11" s="21"/>
      <c r="I11" s="28">
        <v>5335279800</v>
      </c>
      <c r="J11" s="21"/>
      <c r="K11" s="28">
        <v>316266586</v>
      </c>
      <c r="L11" s="21"/>
      <c r="M11" s="28">
        <v>5019013214</v>
      </c>
      <c r="N11" s="21"/>
      <c r="O11" s="28">
        <f>SUM(O8:O10)</f>
        <v>65932762320</v>
      </c>
      <c r="P11" s="21"/>
      <c r="Q11" s="28">
        <f>SUM(Q8:Q10)</f>
        <v>316266586</v>
      </c>
      <c r="R11" s="21"/>
      <c r="S11" s="28">
        <f>SUM(S8:S10)</f>
        <v>65616495734</v>
      </c>
    </row>
    <row r="12" spans="1:19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30"/>
      <c r="P13" s="21"/>
      <c r="Q13" s="21"/>
      <c r="R13" s="21"/>
      <c r="S13" s="21"/>
    </row>
    <row r="14" spans="1:19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30"/>
      <c r="P15" s="21"/>
      <c r="Q15" s="21"/>
      <c r="R15" s="21"/>
      <c r="S15" s="21"/>
    </row>
    <row r="16" spans="1:19">
      <c r="I16" s="29"/>
    </row>
    <row r="17" spans="15:15">
      <c r="O17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10"/>
  <sheetViews>
    <sheetView rightToLeft="1" workbookViewId="0">
      <selection activeCell="F25" sqref="F25"/>
    </sheetView>
  </sheetViews>
  <sheetFormatPr defaultRowHeight="12.75"/>
  <cols>
    <col min="1" max="1" width="39" customWidth="1"/>
    <col min="2" max="2" width="1.28515625" customWidth="1"/>
    <col min="3" max="3" width="14.28515625" style="12" customWidth="1"/>
    <col min="4" max="5" width="1.28515625" style="12" customWidth="1"/>
    <col min="6" max="6" width="20.7109375" style="12" customWidth="1"/>
    <col min="7" max="7" width="1.28515625" customWidth="1"/>
    <col min="8" max="8" width="17.85546875" style="12" bestFit="1" customWidth="1"/>
    <col min="9" max="9" width="1.28515625" style="12" customWidth="1"/>
    <col min="10" max="10" width="10.7109375" style="12" bestFit="1" customWidth="1"/>
    <col min="11" max="11" width="1.28515625" style="12" customWidth="1"/>
    <col min="12" max="12" width="17.85546875" style="12" bestFit="1" customWidth="1"/>
    <col min="13" max="13" width="1.28515625" style="12" customWidth="1"/>
    <col min="14" max="14" width="18.85546875" style="12" bestFit="1" customWidth="1"/>
    <col min="15" max="15" width="1.28515625" style="12" customWidth="1"/>
    <col min="16" max="16" width="10.7109375" style="12" bestFit="1" customWidth="1"/>
    <col min="17" max="17" width="1.28515625" style="12" customWidth="1"/>
    <col min="18" max="18" width="18.85546875" style="12" bestFit="1" customWidth="1"/>
    <col min="19" max="19" width="0.28515625" customWidth="1"/>
  </cols>
  <sheetData>
    <row r="1" spans="1:18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18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</row>
    <row r="3" spans="1:18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14.45" customHeight="1"/>
    <row r="5" spans="1:18" ht="14.45" customHeight="1">
      <c r="A5" s="67" t="s">
        <v>434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>
      <c r="A6" s="70" t="s">
        <v>334</v>
      </c>
      <c r="H6" s="70" t="s">
        <v>350</v>
      </c>
      <c r="I6" s="70"/>
      <c r="J6" s="70"/>
      <c r="K6" s="70"/>
      <c r="L6" s="70"/>
      <c r="N6" s="70" t="s">
        <v>351</v>
      </c>
      <c r="O6" s="70"/>
      <c r="P6" s="70"/>
      <c r="Q6" s="70"/>
      <c r="R6" s="70"/>
    </row>
    <row r="7" spans="1:18" ht="29.1" customHeight="1">
      <c r="A7" s="70"/>
      <c r="C7" s="82" t="s">
        <v>103</v>
      </c>
      <c r="D7" s="82"/>
      <c r="F7" s="10" t="s">
        <v>435</v>
      </c>
      <c r="H7" s="11" t="s">
        <v>436</v>
      </c>
      <c r="I7" s="13"/>
      <c r="J7" s="11" t="s">
        <v>430</v>
      </c>
      <c r="K7" s="13"/>
      <c r="L7" s="11" t="s">
        <v>437</v>
      </c>
      <c r="N7" s="11" t="s">
        <v>436</v>
      </c>
      <c r="O7" s="13"/>
      <c r="P7" s="11" t="s">
        <v>430</v>
      </c>
      <c r="Q7" s="13"/>
      <c r="R7" s="11" t="s">
        <v>437</v>
      </c>
    </row>
    <row r="8" spans="1:18" ht="21.75" customHeight="1">
      <c r="A8" s="5" t="s">
        <v>385</v>
      </c>
      <c r="C8" s="23" t="s">
        <v>175</v>
      </c>
      <c r="D8" s="13"/>
      <c r="F8" s="15">
        <v>18</v>
      </c>
      <c r="H8" s="14">
        <v>0</v>
      </c>
      <c r="J8" s="14">
        <v>0</v>
      </c>
      <c r="L8" s="14">
        <f>H8-J8</f>
        <v>0</v>
      </c>
      <c r="N8" s="14">
        <v>269921358044</v>
      </c>
      <c r="P8" s="14">
        <v>0</v>
      </c>
      <c r="R8" s="14">
        <f>N8-P8</f>
        <v>269921358044</v>
      </c>
    </row>
    <row r="9" spans="1:18" ht="21.75" customHeight="1">
      <c r="A9" s="6" t="s">
        <v>292</v>
      </c>
      <c r="C9" s="33" t="s">
        <v>294</v>
      </c>
      <c r="F9" s="17">
        <v>23</v>
      </c>
      <c r="H9" s="16">
        <v>1256332530</v>
      </c>
      <c r="J9" s="16">
        <v>0</v>
      </c>
      <c r="L9" s="16">
        <f>H9-J9</f>
        <v>1256332530</v>
      </c>
      <c r="N9" s="16">
        <v>1256332530</v>
      </c>
      <c r="P9" s="16">
        <v>0</v>
      </c>
      <c r="R9" s="16">
        <f>N9-P9</f>
        <v>1256332530</v>
      </c>
    </row>
    <row r="10" spans="1:18" ht="21.75" customHeight="1">
      <c r="A10" s="6" t="s">
        <v>295</v>
      </c>
      <c r="C10" s="33" t="s">
        <v>297</v>
      </c>
      <c r="F10" s="17">
        <v>23</v>
      </c>
      <c r="H10" s="16">
        <v>65025393683</v>
      </c>
      <c r="J10" s="16">
        <v>0</v>
      </c>
      <c r="L10" s="16">
        <f t="shared" ref="L10:L68" si="0">H10-J10</f>
        <v>65025393683</v>
      </c>
      <c r="N10" s="16">
        <v>65025393683</v>
      </c>
      <c r="P10" s="16">
        <v>0</v>
      </c>
      <c r="R10" s="16">
        <f t="shared" ref="R10:R68" si="1">N10-P10</f>
        <v>65025393683</v>
      </c>
    </row>
    <row r="11" spans="1:18" ht="21.75" customHeight="1">
      <c r="A11" s="6" t="s">
        <v>304</v>
      </c>
      <c r="C11" s="33" t="s">
        <v>306</v>
      </c>
      <c r="F11" s="17">
        <v>23</v>
      </c>
      <c r="H11" s="16">
        <v>22000528196</v>
      </c>
      <c r="J11" s="16">
        <v>0</v>
      </c>
      <c r="L11" s="16">
        <f t="shared" si="0"/>
        <v>22000528196</v>
      </c>
      <c r="N11" s="16">
        <v>22000528196</v>
      </c>
      <c r="P11" s="16">
        <v>0</v>
      </c>
      <c r="R11" s="16">
        <f t="shared" si="1"/>
        <v>22000528196</v>
      </c>
    </row>
    <row r="12" spans="1:18" ht="21.75" customHeight="1">
      <c r="A12" s="6" t="s">
        <v>301</v>
      </c>
      <c r="C12" s="33" t="s">
        <v>303</v>
      </c>
      <c r="F12" s="17">
        <v>23</v>
      </c>
      <c r="H12" s="16">
        <v>66315398940</v>
      </c>
      <c r="J12" s="16">
        <v>0</v>
      </c>
      <c r="L12" s="16">
        <f t="shared" si="0"/>
        <v>66315398940</v>
      </c>
      <c r="N12" s="16">
        <v>66315398940</v>
      </c>
      <c r="P12" s="16">
        <v>0</v>
      </c>
      <c r="R12" s="16">
        <f t="shared" si="1"/>
        <v>66315398940</v>
      </c>
    </row>
    <row r="13" spans="1:18" ht="21.75" customHeight="1">
      <c r="A13" s="6" t="s">
        <v>275</v>
      </c>
      <c r="C13" s="33" t="s">
        <v>277</v>
      </c>
      <c r="F13" s="17">
        <v>23</v>
      </c>
      <c r="H13" s="16">
        <f>3809050660+2000000000</f>
        <v>5809050660</v>
      </c>
      <c r="J13" s="16">
        <v>0</v>
      </c>
      <c r="L13" s="16">
        <f t="shared" si="0"/>
        <v>5809050660</v>
      </c>
      <c r="N13" s="16">
        <f>8885448821+2000000000</f>
        <v>10885448821</v>
      </c>
      <c r="P13" s="16">
        <v>0</v>
      </c>
      <c r="R13" s="16">
        <f t="shared" si="1"/>
        <v>10885448821</v>
      </c>
    </row>
    <row r="14" spans="1:18" ht="21.75" customHeight="1">
      <c r="A14" s="6" t="s">
        <v>298</v>
      </c>
      <c r="C14" s="33" t="s">
        <v>300</v>
      </c>
      <c r="F14" s="17">
        <v>23</v>
      </c>
      <c r="H14" s="16">
        <v>1625207996</v>
      </c>
      <c r="J14" s="16">
        <v>0</v>
      </c>
      <c r="L14" s="16">
        <f t="shared" si="0"/>
        <v>1625207996</v>
      </c>
      <c r="N14" s="16">
        <v>1625207996</v>
      </c>
      <c r="P14" s="16">
        <v>0</v>
      </c>
      <c r="R14" s="16">
        <f t="shared" si="1"/>
        <v>1625207996</v>
      </c>
    </row>
    <row r="15" spans="1:18" ht="21.75" customHeight="1">
      <c r="A15" s="6" t="s">
        <v>272</v>
      </c>
      <c r="C15" s="33" t="s">
        <v>274</v>
      </c>
      <c r="F15" s="17">
        <v>23</v>
      </c>
      <c r="H15" s="16">
        <v>1049314211481</v>
      </c>
      <c r="J15" s="16">
        <v>0</v>
      </c>
      <c r="L15" s="16">
        <f t="shared" si="0"/>
        <v>1049314211481</v>
      </c>
      <c r="N15" s="16">
        <f>3249695119511+8250000000000</f>
        <v>11499695119511</v>
      </c>
      <c r="P15" s="16">
        <v>0</v>
      </c>
      <c r="R15" s="16">
        <f t="shared" si="1"/>
        <v>11499695119511</v>
      </c>
    </row>
    <row r="16" spans="1:18" ht="21.75" customHeight="1">
      <c r="A16" s="6" t="s">
        <v>307</v>
      </c>
      <c r="C16" s="33" t="s">
        <v>309</v>
      </c>
      <c r="F16" s="17">
        <v>23</v>
      </c>
      <c r="H16" s="16">
        <v>4049702871</v>
      </c>
      <c r="J16" s="16">
        <v>0</v>
      </c>
      <c r="L16" s="16">
        <f t="shared" si="0"/>
        <v>4049702871</v>
      </c>
      <c r="N16" s="16">
        <f>16473631144+458174000000</f>
        <v>474647631144</v>
      </c>
      <c r="P16" s="16">
        <v>0</v>
      </c>
      <c r="R16" s="16">
        <f t="shared" si="1"/>
        <v>474647631144</v>
      </c>
    </row>
    <row r="17" spans="1:18" ht="21.75" customHeight="1">
      <c r="A17" s="6" t="s">
        <v>269</v>
      </c>
      <c r="C17" s="33" t="s">
        <v>271</v>
      </c>
      <c r="F17" s="17">
        <v>23</v>
      </c>
      <c r="H17" s="16">
        <v>455841797334</v>
      </c>
      <c r="J17" s="16">
        <v>0</v>
      </c>
      <c r="L17" s="16">
        <f t="shared" si="0"/>
        <v>455841797334</v>
      </c>
      <c r="N17" s="16">
        <v>1626854189664</v>
      </c>
      <c r="P17" s="16">
        <v>0</v>
      </c>
      <c r="R17" s="16">
        <f t="shared" si="1"/>
        <v>1626854189664</v>
      </c>
    </row>
    <row r="18" spans="1:18" ht="21.75" customHeight="1">
      <c r="A18" s="6" t="s">
        <v>266</v>
      </c>
      <c r="C18" s="33" t="s">
        <v>268</v>
      </c>
      <c r="F18" s="17">
        <v>23</v>
      </c>
      <c r="H18" s="16">
        <v>2512679557</v>
      </c>
      <c r="J18" s="16">
        <v>0</v>
      </c>
      <c r="L18" s="16">
        <f t="shared" si="0"/>
        <v>2512679557</v>
      </c>
      <c r="N18" s="16">
        <v>10061988880</v>
      </c>
      <c r="P18" s="16">
        <v>0</v>
      </c>
      <c r="R18" s="16">
        <f t="shared" si="1"/>
        <v>10061988880</v>
      </c>
    </row>
    <row r="19" spans="1:18" ht="21.75" customHeight="1">
      <c r="A19" s="6" t="s">
        <v>398</v>
      </c>
      <c r="C19" s="33" t="s">
        <v>438</v>
      </c>
      <c r="F19" s="17">
        <v>23</v>
      </c>
      <c r="H19" s="16">
        <v>0</v>
      </c>
      <c r="J19" s="16">
        <v>0</v>
      </c>
      <c r="L19" s="16">
        <f t="shared" si="0"/>
        <v>0</v>
      </c>
      <c r="N19" s="16">
        <f>248462084240+5650000000000</f>
        <v>5898462084240</v>
      </c>
      <c r="P19" s="16">
        <v>0</v>
      </c>
      <c r="R19" s="16">
        <f t="shared" si="1"/>
        <v>5898462084240</v>
      </c>
    </row>
    <row r="20" spans="1:18" ht="21.75" customHeight="1">
      <c r="A20" s="6" t="s">
        <v>485</v>
      </c>
      <c r="C20" s="33"/>
      <c r="F20" s="17">
        <v>0</v>
      </c>
      <c r="H20" s="16">
        <v>0</v>
      </c>
      <c r="J20" s="16">
        <v>0</v>
      </c>
      <c r="L20" s="16">
        <f t="shared" si="0"/>
        <v>0</v>
      </c>
      <c r="N20" s="16">
        <v>370000000000</v>
      </c>
      <c r="P20" s="16">
        <v>0</v>
      </c>
      <c r="R20" s="16">
        <f t="shared" si="1"/>
        <v>370000000000</v>
      </c>
    </row>
    <row r="21" spans="1:18" ht="21.75" customHeight="1">
      <c r="A21" s="6" t="s">
        <v>486</v>
      </c>
      <c r="C21" s="33"/>
      <c r="F21" s="17">
        <v>23</v>
      </c>
      <c r="H21" s="16">
        <v>0</v>
      </c>
      <c r="J21" s="16">
        <v>0</v>
      </c>
      <c r="L21" s="16">
        <f t="shared" si="0"/>
        <v>0</v>
      </c>
      <c r="N21" s="16">
        <v>5000000000</v>
      </c>
      <c r="P21" s="16">
        <v>0</v>
      </c>
      <c r="R21" s="16">
        <f t="shared" si="1"/>
        <v>5000000000</v>
      </c>
    </row>
    <row r="22" spans="1:18" ht="21.75" customHeight="1">
      <c r="A22" s="6" t="s">
        <v>109</v>
      </c>
      <c r="C22" s="33" t="s">
        <v>110</v>
      </c>
      <c r="F22" s="17">
        <v>0</v>
      </c>
      <c r="H22" s="16">
        <v>14127123270</v>
      </c>
      <c r="J22" s="16">
        <v>0</v>
      </c>
      <c r="L22" s="16">
        <f t="shared" si="0"/>
        <v>14127123270</v>
      </c>
      <c r="N22" s="16">
        <v>70635616350</v>
      </c>
      <c r="P22" s="16">
        <v>0</v>
      </c>
      <c r="R22" s="16">
        <f t="shared" si="1"/>
        <v>70635616350</v>
      </c>
    </row>
    <row r="23" spans="1:18" ht="21.75" customHeight="1">
      <c r="A23" s="6" t="s">
        <v>105</v>
      </c>
      <c r="C23" s="33" t="s">
        <v>108</v>
      </c>
      <c r="F23" s="17">
        <v>0</v>
      </c>
      <c r="H23" s="16">
        <v>30402739740</v>
      </c>
      <c r="J23" s="16">
        <v>0</v>
      </c>
      <c r="L23" s="16">
        <f t="shared" si="0"/>
        <v>30402739740</v>
      </c>
      <c r="N23" s="16">
        <v>152013698700</v>
      </c>
      <c r="P23" s="16">
        <v>0</v>
      </c>
      <c r="R23" s="16">
        <f t="shared" si="1"/>
        <v>152013698700</v>
      </c>
    </row>
    <row r="24" spans="1:18" ht="21.75" customHeight="1">
      <c r="A24" s="6" t="s">
        <v>114</v>
      </c>
      <c r="C24" s="33" t="s">
        <v>116</v>
      </c>
      <c r="F24" s="17">
        <v>0</v>
      </c>
      <c r="H24" s="16">
        <v>71679890550</v>
      </c>
      <c r="J24" s="16">
        <v>0</v>
      </c>
      <c r="L24" s="16">
        <f t="shared" si="0"/>
        <v>71679890550</v>
      </c>
      <c r="N24" s="16">
        <v>358399452750</v>
      </c>
      <c r="P24" s="16">
        <v>0</v>
      </c>
      <c r="R24" s="16">
        <f t="shared" si="1"/>
        <v>358399452750</v>
      </c>
    </row>
    <row r="25" spans="1:18" ht="21.75" customHeight="1">
      <c r="A25" s="6" t="s">
        <v>487</v>
      </c>
      <c r="C25" s="33" t="s">
        <v>113</v>
      </c>
      <c r="F25" s="17">
        <v>0</v>
      </c>
      <c r="H25" s="16">
        <v>106504051080</v>
      </c>
      <c r="J25" s="16">
        <v>0</v>
      </c>
      <c r="L25" s="16">
        <f t="shared" si="0"/>
        <v>106504051080</v>
      </c>
      <c r="N25" s="16">
        <v>532520255400</v>
      </c>
      <c r="P25" s="16">
        <v>0</v>
      </c>
      <c r="R25" s="16">
        <f t="shared" si="1"/>
        <v>532520255400</v>
      </c>
    </row>
    <row r="26" spans="1:18" ht="21.75" customHeight="1">
      <c r="A26" s="6" t="s">
        <v>117</v>
      </c>
      <c r="C26" s="33" t="s">
        <v>119</v>
      </c>
      <c r="F26" s="17">
        <v>0</v>
      </c>
      <c r="H26" s="16">
        <v>124895054340</v>
      </c>
      <c r="J26" s="16">
        <v>0</v>
      </c>
      <c r="L26" s="16">
        <f t="shared" si="0"/>
        <v>124895054340</v>
      </c>
      <c r="N26" s="16">
        <v>624475271700</v>
      </c>
      <c r="P26" s="16">
        <v>0</v>
      </c>
      <c r="R26" s="16">
        <f t="shared" si="1"/>
        <v>624475271700</v>
      </c>
    </row>
    <row r="27" spans="1:18" ht="21.75" customHeight="1">
      <c r="A27" s="6" t="s">
        <v>120</v>
      </c>
      <c r="C27" s="33" t="s">
        <v>122</v>
      </c>
      <c r="F27" s="17">
        <v>0</v>
      </c>
      <c r="H27" s="16">
        <v>4534883730</v>
      </c>
      <c r="J27" s="16">
        <v>0</v>
      </c>
      <c r="L27" s="16">
        <f t="shared" si="0"/>
        <v>4534883730</v>
      </c>
      <c r="N27" s="16">
        <v>22674418650</v>
      </c>
      <c r="P27" s="16">
        <v>0</v>
      </c>
      <c r="R27" s="16">
        <f t="shared" si="1"/>
        <v>22674418650</v>
      </c>
    </row>
    <row r="28" spans="1:18" ht="21.75" customHeight="1">
      <c r="A28" s="6" t="s">
        <v>123</v>
      </c>
      <c r="C28" s="33" t="s">
        <v>125</v>
      </c>
      <c r="F28" s="17">
        <v>0</v>
      </c>
      <c r="H28" s="16">
        <v>43540983600</v>
      </c>
      <c r="J28" s="16">
        <v>0</v>
      </c>
      <c r="L28" s="16">
        <f t="shared" si="0"/>
        <v>43540983600</v>
      </c>
      <c r="N28" s="16">
        <v>217704918000</v>
      </c>
      <c r="P28" s="16">
        <v>0</v>
      </c>
      <c r="R28" s="16">
        <f t="shared" si="1"/>
        <v>217704918000</v>
      </c>
    </row>
    <row r="29" spans="1:18" ht="21.75" customHeight="1">
      <c r="A29" s="6" t="s">
        <v>310</v>
      </c>
      <c r="C29" s="33" t="s">
        <v>313</v>
      </c>
      <c r="F29" s="17">
        <v>23</v>
      </c>
      <c r="H29" s="16">
        <f>207945186570+91651413930</f>
        <v>299596600500</v>
      </c>
      <c r="J29" s="16">
        <v>0</v>
      </c>
      <c r="L29" s="16">
        <f t="shared" si="0"/>
        <v>299596600500</v>
      </c>
      <c r="N29" s="16">
        <f>1039725932850+482697446704</f>
        <v>1522423379554</v>
      </c>
      <c r="P29" s="16">
        <v>0</v>
      </c>
      <c r="R29" s="16">
        <f t="shared" si="1"/>
        <v>1522423379554</v>
      </c>
    </row>
    <row r="30" spans="1:18" ht="21.75" customHeight="1">
      <c r="A30" s="6" t="s">
        <v>314</v>
      </c>
      <c r="C30" s="33" t="s">
        <v>313</v>
      </c>
      <c r="F30" s="17">
        <v>23</v>
      </c>
      <c r="H30" s="16">
        <f>378770868480+139568009700</f>
        <v>518338878180</v>
      </c>
      <c r="J30" s="16">
        <v>0</v>
      </c>
      <c r="L30" s="16">
        <f t="shared" si="0"/>
        <v>518338878180</v>
      </c>
      <c r="N30" s="16">
        <f>1893854342400+869973927150</f>
        <v>2763828269550</v>
      </c>
      <c r="P30" s="16">
        <v>0</v>
      </c>
      <c r="R30" s="16">
        <f t="shared" si="1"/>
        <v>2763828269550</v>
      </c>
    </row>
    <row r="31" spans="1:18" ht="21.75" customHeight="1">
      <c r="A31" s="6" t="s">
        <v>315</v>
      </c>
      <c r="C31" s="33" t="s">
        <v>313</v>
      </c>
      <c r="F31" s="17">
        <v>23</v>
      </c>
      <c r="H31" s="16">
        <f>75616419450+31805825250</f>
        <v>107422244700</v>
      </c>
      <c r="J31" s="16">
        <v>0</v>
      </c>
      <c r="L31" s="16">
        <f t="shared" si="0"/>
        <v>107422244700</v>
      </c>
      <c r="N31" s="16">
        <f>378082097250+198256310708</f>
        <v>576338407958</v>
      </c>
      <c r="P31" s="16">
        <v>0</v>
      </c>
      <c r="R31" s="16">
        <f t="shared" si="1"/>
        <v>576338407958</v>
      </c>
    </row>
    <row r="32" spans="1:18" ht="21.75" customHeight="1">
      <c r="A32" s="6" t="s">
        <v>397</v>
      </c>
      <c r="C32" s="33" t="s">
        <v>439</v>
      </c>
      <c r="F32" s="17">
        <v>23</v>
      </c>
      <c r="H32" s="16">
        <v>0</v>
      </c>
      <c r="J32" s="16">
        <v>0</v>
      </c>
      <c r="L32" s="16">
        <f t="shared" si="0"/>
        <v>0</v>
      </c>
      <c r="N32" s="16">
        <v>29327515320</v>
      </c>
      <c r="P32" s="16">
        <v>0</v>
      </c>
      <c r="R32" s="16">
        <f t="shared" si="1"/>
        <v>29327515320</v>
      </c>
    </row>
    <row r="33" spans="1:18" ht="21.75" customHeight="1">
      <c r="A33" s="6" t="s">
        <v>396</v>
      </c>
      <c r="C33" s="33" t="s">
        <v>440</v>
      </c>
      <c r="F33" s="17">
        <v>23</v>
      </c>
      <c r="H33" s="16">
        <v>0</v>
      </c>
      <c r="J33" s="16">
        <v>0</v>
      </c>
      <c r="L33" s="16">
        <f t="shared" si="0"/>
        <v>0</v>
      </c>
      <c r="N33" s="16">
        <f>249823075501+685118000000</f>
        <v>934941075501</v>
      </c>
      <c r="P33" s="16">
        <v>0</v>
      </c>
      <c r="R33" s="16">
        <f t="shared" si="1"/>
        <v>934941075501</v>
      </c>
    </row>
    <row r="34" spans="1:18" ht="21.75" customHeight="1">
      <c r="A34" s="6" t="s">
        <v>169</v>
      </c>
      <c r="C34" s="33" t="s">
        <v>168</v>
      </c>
      <c r="F34" s="17">
        <v>23</v>
      </c>
      <c r="H34" s="16">
        <v>59420583826</v>
      </c>
      <c r="J34" s="16">
        <v>0</v>
      </c>
      <c r="L34" s="16">
        <f t="shared" si="0"/>
        <v>59420583826</v>
      </c>
      <c r="N34" s="16">
        <v>306540396100</v>
      </c>
      <c r="P34" s="16">
        <v>0</v>
      </c>
      <c r="R34" s="16">
        <f t="shared" si="1"/>
        <v>306540396100</v>
      </c>
    </row>
    <row r="35" spans="1:18" ht="21.75" customHeight="1">
      <c r="A35" s="6" t="s">
        <v>166</v>
      </c>
      <c r="C35" s="33" t="s">
        <v>168</v>
      </c>
      <c r="F35" s="17">
        <v>23</v>
      </c>
      <c r="H35" s="16">
        <v>113705324002</v>
      </c>
      <c r="J35" s="16">
        <v>0</v>
      </c>
      <c r="L35" s="16">
        <f t="shared" si="0"/>
        <v>113705324002</v>
      </c>
      <c r="N35" s="16">
        <v>584975907388</v>
      </c>
      <c r="P35" s="16">
        <v>0</v>
      </c>
      <c r="R35" s="16">
        <f t="shared" si="1"/>
        <v>584975907388</v>
      </c>
    </row>
    <row r="36" spans="1:18" ht="21.75" customHeight="1">
      <c r="A36" s="6" t="s">
        <v>129</v>
      </c>
      <c r="C36" s="33" t="s">
        <v>130</v>
      </c>
      <c r="F36" s="17">
        <v>23</v>
      </c>
      <c r="H36" s="16">
        <v>66881639085</v>
      </c>
      <c r="J36" s="16">
        <v>0</v>
      </c>
      <c r="L36" s="16">
        <f t="shared" si="0"/>
        <v>66881639085</v>
      </c>
      <c r="N36" s="16">
        <v>340058310111</v>
      </c>
      <c r="P36" s="16">
        <v>0</v>
      </c>
      <c r="R36" s="16">
        <f t="shared" si="1"/>
        <v>340058310111</v>
      </c>
    </row>
    <row r="37" spans="1:18" ht="21.75" customHeight="1">
      <c r="A37" s="6" t="s">
        <v>230</v>
      </c>
      <c r="C37" s="33" t="s">
        <v>232</v>
      </c>
      <c r="F37" s="17">
        <v>23</v>
      </c>
      <c r="H37" s="16">
        <v>82809590130</v>
      </c>
      <c r="J37" s="16">
        <v>0</v>
      </c>
      <c r="L37" s="16">
        <f t="shared" si="0"/>
        <v>82809590130</v>
      </c>
      <c r="N37" s="16">
        <v>410152756978</v>
      </c>
      <c r="P37" s="16">
        <v>0</v>
      </c>
      <c r="R37" s="16">
        <f t="shared" si="1"/>
        <v>410152756978</v>
      </c>
    </row>
    <row r="38" spans="1:18" ht="21.75" customHeight="1">
      <c r="A38" s="6" t="s">
        <v>264</v>
      </c>
      <c r="C38" s="33" t="s">
        <v>265</v>
      </c>
      <c r="F38" s="17">
        <v>23</v>
      </c>
      <c r="H38" s="16">
        <v>180969459235</v>
      </c>
      <c r="J38" s="16">
        <v>0</v>
      </c>
      <c r="L38" s="16">
        <f t="shared" si="0"/>
        <v>180969459235</v>
      </c>
      <c r="N38" s="16">
        <v>876609420214</v>
      </c>
      <c r="P38" s="16">
        <v>0</v>
      </c>
      <c r="R38" s="16">
        <f t="shared" si="1"/>
        <v>876609420214</v>
      </c>
    </row>
    <row r="39" spans="1:18" ht="21.75" customHeight="1">
      <c r="A39" s="6" t="s">
        <v>262</v>
      </c>
      <c r="C39" s="33" t="s">
        <v>263</v>
      </c>
      <c r="F39" s="17">
        <v>23</v>
      </c>
      <c r="H39" s="16">
        <v>24400737720</v>
      </c>
      <c r="J39" s="16">
        <v>0</v>
      </c>
      <c r="L39" s="16">
        <f t="shared" si="0"/>
        <v>24400737720</v>
      </c>
      <c r="N39" s="16">
        <v>113331557400</v>
      </c>
      <c r="P39" s="16">
        <v>0</v>
      </c>
      <c r="R39" s="16">
        <f t="shared" si="1"/>
        <v>113331557400</v>
      </c>
    </row>
    <row r="40" spans="1:18" ht="21.75" customHeight="1">
      <c r="A40" s="6" t="s">
        <v>259</v>
      </c>
      <c r="C40" s="33" t="s">
        <v>261</v>
      </c>
      <c r="F40" s="17">
        <v>23</v>
      </c>
      <c r="H40" s="16">
        <v>24400737720</v>
      </c>
      <c r="J40" s="16">
        <v>0</v>
      </c>
      <c r="L40" s="16">
        <f t="shared" si="0"/>
        <v>24400737720</v>
      </c>
      <c r="N40" s="16">
        <v>113331557400</v>
      </c>
      <c r="P40" s="16">
        <v>0</v>
      </c>
      <c r="R40" s="16">
        <f t="shared" si="1"/>
        <v>113331557400</v>
      </c>
    </row>
    <row r="41" spans="1:18" ht="21.75" customHeight="1">
      <c r="A41" s="6" t="s">
        <v>256</v>
      </c>
      <c r="C41" s="33" t="s">
        <v>258</v>
      </c>
      <c r="F41" s="17">
        <v>23</v>
      </c>
      <c r="H41" s="16">
        <v>26668334346</v>
      </c>
      <c r="J41" s="16">
        <v>0</v>
      </c>
      <c r="L41" s="16">
        <f t="shared" si="0"/>
        <v>26668334346</v>
      </c>
      <c r="N41" s="16">
        <v>124070636778</v>
      </c>
      <c r="P41" s="16">
        <v>0</v>
      </c>
      <c r="R41" s="16">
        <f t="shared" si="1"/>
        <v>124070636778</v>
      </c>
    </row>
    <row r="42" spans="1:18" ht="21.75" customHeight="1">
      <c r="A42" s="6" t="s">
        <v>126</v>
      </c>
      <c r="C42" s="33" t="s">
        <v>128</v>
      </c>
      <c r="F42" s="17">
        <v>23</v>
      </c>
      <c r="H42" s="16">
        <v>505608108716</v>
      </c>
      <c r="J42" s="16">
        <v>0</v>
      </c>
      <c r="L42" s="16">
        <f t="shared" si="0"/>
        <v>505608108716</v>
      </c>
      <c r="N42" s="16">
        <v>2168071433645</v>
      </c>
      <c r="P42" s="16">
        <v>0</v>
      </c>
      <c r="R42" s="16">
        <f t="shared" si="1"/>
        <v>2168071433645</v>
      </c>
    </row>
    <row r="43" spans="1:18" ht="21.75" customHeight="1">
      <c r="A43" s="6" t="s">
        <v>281</v>
      </c>
      <c r="C43" s="33" t="s">
        <v>283</v>
      </c>
      <c r="F43" s="17">
        <v>23</v>
      </c>
      <c r="H43" s="16">
        <f>19391619079+7670863602</f>
        <v>27062482681</v>
      </c>
      <c r="J43" s="16">
        <v>0</v>
      </c>
      <c r="L43" s="16">
        <f t="shared" si="0"/>
        <v>27062482681</v>
      </c>
      <c r="N43" s="16">
        <f>94847766719+43060014282</f>
        <v>137907781001</v>
      </c>
      <c r="P43" s="16">
        <v>0</v>
      </c>
      <c r="R43" s="16">
        <f t="shared" si="1"/>
        <v>137907781001</v>
      </c>
    </row>
    <row r="44" spans="1:18" ht="21.75" customHeight="1">
      <c r="A44" s="6" t="s">
        <v>197</v>
      </c>
      <c r="C44" s="33" t="s">
        <v>199</v>
      </c>
      <c r="F44" s="17">
        <v>23</v>
      </c>
      <c r="H44" s="16">
        <v>110053572292</v>
      </c>
      <c r="J44" s="16">
        <v>0</v>
      </c>
      <c r="L44" s="16">
        <f t="shared" si="0"/>
        <v>110053572292</v>
      </c>
      <c r="N44" s="16">
        <v>604279270940</v>
      </c>
      <c r="P44" s="16">
        <v>0</v>
      </c>
      <c r="R44" s="16">
        <f t="shared" si="1"/>
        <v>604279270940</v>
      </c>
    </row>
    <row r="45" spans="1:18" ht="21.75" customHeight="1">
      <c r="A45" s="6" t="s">
        <v>209</v>
      </c>
      <c r="C45" s="33" t="s">
        <v>211</v>
      </c>
      <c r="F45" s="17">
        <v>23</v>
      </c>
      <c r="H45" s="16">
        <v>22558054194</v>
      </c>
      <c r="J45" s="16">
        <v>0</v>
      </c>
      <c r="L45" s="16">
        <f t="shared" si="0"/>
        <v>22558054194</v>
      </c>
      <c r="N45" s="16">
        <v>159067215234</v>
      </c>
      <c r="P45" s="16">
        <v>0</v>
      </c>
      <c r="R45" s="16">
        <f t="shared" si="1"/>
        <v>159067215234</v>
      </c>
    </row>
    <row r="46" spans="1:18" ht="21.75" customHeight="1">
      <c r="A46" s="6" t="s">
        <v>206</v>
      </c>
      <c r="C46" s="33" t="s">
        <v>208</v>
      </c>
      <c r="F46" s="17">
        <v>23</v>
      </c>
      <c r="H46" s="16">
        <v>92605970000</v>
      </c>
      <c r="J46" s="16">
        <v>0</v>
      </c>
      <c r="L46" s="16">
        <f t="shared" si="0"/>
        <v>92605970000</v>
      </c>
      <c r="N46" s="16">
        <v>612386117421</v>
      </c>
      <c r="P46" s="16">
        <v>0</v>
      </c>
      <c r="R46" s="16">
        <f t="shared" si="1"/>
        <v>612386117421</v>
      </c>
    </row>
    <row r="47" spans="1:18" ht="21.75" customHeight="1">
      <c r="A47" s="6" t="s">
        <v>254</v>
      </c>
      <c r="C47" s="33" t="s">
        <v>255</v>
      </c>
      <c r="F47" s="17">
        <v>23</v>
      </c>
      <c r="H47" s="16">
        <v>47115006747</v>
      </c>
      <c r="J47" s="16">
        <v>0</v>
      </c>
      <c r="L47" s="16">
        <f t="shared" si="0"/>
        <v>47115006747</v>
      </c>
      <c r="N47" s="16">
        <v>250005435406</v>
      </c>
      <c r="P47" s="16">
        <v>0</v>
      </c>
      <c r="R47" s="16">
        <f t="shared" si="1"/>
        <v>250005435406</v>
      </c>
    </row>
    <row r="48" spans="1:18" ht="21.75" customHeight="1">
      <c r="A48" s="6" t="s">
        <v>287</v>
      </c>
      <c r="C48" s="33" t="s">
        <v>289</v>
      </c>
      <c r="F48" s="17">
        <v>20.5</v>
      </c>
      <c r="H48" s="16">
        <v>504302335305</v>
      </c>
      <c r="J48" s="16">
        <v>0</v>
      </c>
      <c r="L48" s="16">
        <f t="shared" si="0"/>
        <v>504302335305</v>
      </c>
      <c r="N48" s="16">
        <v>1954469131308</v>
      </c>
      <c r="P48" s="16">
        <v>0</v>
      </c>
      <c r="R48" s="16">
        <f t="shared" si="1"/>
        <v>1954469131308</v>
      </c>
    </row>
    <row r="49" spans="1:18" ht="21.75" customHeight="1">
      <c r="A49" s="6" t="s">
        <v>131</v>
      </c>
      <c r="C49" s="33" t="s">
        <v>133</v>
      </c>
      <c r="F49" s="17">
        <v>26</v>
      </c>
      <c r="H49" s="16">
        <v>119937755300</v>
      </c>
      <c r="J49" s="16">
        <v>0</v>
      </c>
      <c r="L49" s="16">
        <f t="shared" si="0"/>
        <v>119937755300</v>
      </c>
      <c r="N49" s="16">
        <v>628556770608</v>
      </c>
      <c r="P49" s="16">
        <v>0</v>
      </c>
      <c r="R49" s="16">
        <f t="shared" si="1"/>
        <v>628556770608</v>
      </c>
    </row>
    <row r="50" spans="1:18" ht="21.75" customHeight="1">
      <c r="A50" s="6" t="s">
        <v>399</v>
      </c>
      <c r="C50" s="33" t="s">
        <v>441</v>
      </c>
      <c r="F50" s="17">
        <v>23</v>
      </c>
      <c r="H50" s="16">
        <v>0</v>
      </c>
      <c r="J50" s="16">
        <v>0</v>
      </c>
      <c r="L50" s="16">
        <f t="shared" si="0"/>
        <v>0</v>
      </c>
      <c r="N50" s="16">
        <v>247759652717</v>
      </c>
      <c r="P50" s="16">
        <v>0</v>
      </c>
      <c r="R50" s="16">
        <f t="shared" si="1"/>
        <v>247759652717</v>
      </c>
    </row>
    <row r="51" spans="1:18" ht="21.75" customHeight="1">
      <c r="A51" s="6" t="s">
        <v>284</v>
      </c>
      <c r="C51" s="33" t="s">
        <v>286</v>
      </c>
      <c r="F51" s="17">
        <v>18</v>
      </c>
      <c r="H51" s="16">
        <v>73919675710</v>
      </c>
      <c r="J51" s="16">
        <v>0</v>
      </c>
      <c r="L51" s="16">
        <f t="shared" si="0"/>
        <v>73919675710</v>
      </c>
      <c r="N51" s="16">
        <v>395835982480</v>
      </c>
      <c r="P51" s="16">
        <v>0</v>
      </c>
      <c r="R51" s="16">
        <f t="shared" si="1"/>
        <v>395835982480</v>
      </c>
    </row>
    <row r="52" spans="1:18" ht="21.75" customHeight="1">
      <c r="A52" s="6" t="s">
        <v>394</v>
      </c>
      <c r="C52" s="33" t="s">
        <v>442</v>
      </c>
      <c r="F52" s="17">
        <v>23</v>
      </c>
      <c r="H52" s="16">
        <v>0</v>
      </c>
      <c r="J52" s="16">
        <v>0</v>
      </c>
      <c r="L52" s="16">
        <f t="shared" si="0"/>
        <v>0</v>
      </c>
      <c r="N52" s="16">
        <v>566955906947</v>
      </c>
      <c r="P52" s="16">
        <v>0</v>
      </c>
      <c r="R52" s="16">
        <f t="shared" si="1"/>
        <v>566955906947</v>
      </c>
    </row>
    <row r="53" spans="1:18" ht="21.75" customHeight="1">
      <c r="A53" s="6" t="s">
        <v>251</v>
      </c>
      <c r="C53" s="33" t="s">
        <v>253</v>
      </c>
      <c r="F53" s="17">
        <v>23</v>
      </c>
      <c r="H53" s="16">
        <v>99388503</v>
      </c>
      <c r="J53" s="16">
        <v>0</v>
      </c>
      <c r="L53" s="16">
        <f t="shared" si="0"/>
        <v>99388503</v>
      </c>
      <c r="N53" s="16">
        <v>481314183</v>
      </c>
      <c r="P53" s="16">
        <v>0</v>
      </c>
      <c r="R53" s="16">
        <f t="shared" si="1"/>
        <v>481314183</v>
      </c>
    </row>
    <row r="54" spans="1:18" ht="21.75" customHeight="1">
      <c r="A54" s="6" t="s">
        <v>248</v>
      </c>
      <c r="C54" s="33" t="s">
        <v>250</v>
      </c>
      <c r="F54" s="17">
        <v>23</v>
      </c>
      <c r="H54" s="16">
        <v>83712112595</v>
      </c>
      <c r="J54" s="16">
        <v>0</v>
      </c>
      <c r="L54" s="16">
        <f t="shared" si="0"/>
        <v>83712112595</v>
      </c>
      <c r="N54" s="16">
        <v>422767274684</v>
      </c>
      <c r="P54" s="16">
        <v>0</v>
      </c>
      <c r="R54" s="16">
        <f t="shared" si="1"/>
        <v>422767274684</v>
      </c>
    </row>
    <row r="55" spans="1:18" ht="21.75" customHeight="1">
      <c r="A55" s="6" t="s">
        <v>194</v>
      </c>
      <c r="C55" s="33" t="s">
        <v>196</v>
      </c>
      <c r="F55" s="17">
        <v>23</v>
      </c>
      <c r="H55" s="16">
        <v>266222132198</v>
      </c>
      <c r="J55" s="16">
        <v>0</v>
      </c>
      <c r="L55" s="16">
        <f t="shared" si="0"/>
        <v>266222132198</v>
      </c>
      <c r="N55" s="16">
        <v>1350281653189</v>
      </c>
      <c r="P55" s="16">
        <v>0</v>
      </c>
      <c r="R55" s="16">
        <f t="shared" si="1"/>
        <v>1350281653189</v>
      </c>
    </row>
    <row r="56" spans="1:18" ht="21.75" customHeight="1">
      <c r="A56" s="6" t="s">
        <v>245</v>
      </c>
      <c r="C56" s="33" t="s">
        <v>247</v>
      </c>
      <c r="F56" s="17">
        <v>23</v>
      </c>
      <c r="H56" s="16">
        <v>319262214438</v>
      </c>
      <c r="J56" s="16">
        <v>0</v>
      </c>
      <c r="L56" s="16">
        <f t="shared" si="0"/>
        <v>319262214438</v>
      </c>
      <c r="N56" s="16">
        <v>1681249546107</v>
      </c>
      <c r="P56" s="16">
        <v>0</v>
      </c>
      <c r="R56" s="16">
        <f t="shared" si="1"/>
        <v>1681249546107</v>
      </c>
    </row>
    <row r="57" spans="1:18" ht="21.75" customHeight="1">
      <c r="A57" s="6" t="s">
        <v>163</v>
      </c>
      <c r="C57" s="33" t="s">
        <v>165</v>
      </c>
      <c r="F57" s="17">
        <v>23</v>
      </c>
      <c r="H57" s="16">
        <v>216756996363</v>
      </c>
      <c r="J57" s="16">
        <v>0</v>
      </c>
      <c r="L57" s="16">
        <f t="shared" si="0"/>
        <v>216756996363</v>
      </c>
      <c r="N57" s="16">
        <v>1066684860261</v>
      </c>
      <c r="P57" s="16">
        <v>0</v>
      </c>
      <c r="R57" s="16">
        <f t="shared" si="1"/>
        <v>1066684860261</v>
      </c>
    </row>
    <row r="58" spans="1:18" ht="21.75" customHeight="1">
      <c r="A58" s="6" t="s">
        <v>278</v>
      </c>
      <c r="C58" s="33" t="s">
        <v>280</v>
      </c>
      <c r="F58" s="17">
        <v>23</v>
      </c>
      <c r="H58" s="16">
        <f>27403524750+2473972590</f>
        <v>29877497340</v>
      </c>
      <c r="J58" s="16">
        <v>0</v>
      </c>
      <c r="L58" s="16">
        <f t="shared" si="0"/>
        <v>29877497340</v>
      </c>
      <c r="N58" s="16">
        <f>141867415800+12369862950</f>
        <v>154237278750</v>
      </c>
      <c r="P58" s="16">
        <v>0</v>
      </c>
      <c r="R58" s="16">
        <f t="shared" si="1"/>
        <v>154237278750</v>
      </c>
    </row>
    <row r="59" spans="1:18" ht="21.75" customHeight="1">
      <c r="A59" s="6" t="s">
        <v>221</v>
      </c>
      <c r="C59" s="33" t="s">
        <v>223</v>
      </c>
      <c r="F59" s="17">
        <v>23</v>
      </c>
      <c r="H59" s="16">
        <v>10903566136</v>
      </c>
      <c r="J59" s="16">
        <v>0</v>
      </c>
      <c r="L59" s="16">
        <f t="shared" si="0"/>
        <v>10903566136</v>
      </c>
      <c r="N59" s="16">
        <v>53869873183</v>
      </c>
      <c r="P59" s="16">
        <v>0</v>
      </c>
      <c r="R59" s="16">
        <f t="shared" si="1"/>
        <v>53869873183</v>
      </c>
    </row>
    <row r="60" spans="1:18" ht="21.75" customHeight="1">
      <c r="A60" s="6" t="s">
        <v>154</v>
      </c>
      <c r="C60" s="33" t="s">
        <v>156</v>
      </c>
      <c r="F60" s="17">
        <v>23</v>
      </c>
      <c r="H60" s="16">
        <v>56469918194</v>
      </c>
      <c r="J60" s="16">
        <v>0</v>
      </c>
      <c r="L60" s="16">
        <f t="shared" si="0"/>
        <v>56469918194</v>
      </c>
      <c r="N60" s="16">
        <v>283912042334</v>
      </c>
      <c r="P60" s="16">
        <v>0</v>
      </c>
      <c r="R60" s="16">
        <f t="shared" si="1"/>
        <v>283912042334</v>
      </c>
    </row>
    <row r="61" spans="1:18" ht="21.75" customHeight="1">
      <c r="A61" s="6" t="s">
        <v>212</v>
      </c>
      <c r="C61" s="33" t="s">
        <v>214</v>
      </c>
      <c r="F61" s="17">
        <v>23</v>
      </c>
      <c r="H61" s="16">
        <v>74378734400</v>
      </c>
      <c r="J61" s="16">
        <v>0</v>
      </c>
      <c r="L61" s="16">
        <f t="shared" si="0"/>
        <v>74378734400</v>
      </c>
      <c r="N61" s="16">
        <v>394801040617</v>
      </c>
      <c r="P61" s="16">
        <v>0</v>
      </c>
      <c r="R61" s="16">
        <f t="shared" si="1"/>
        <v>394801040617</v>
      </c>
    </row>
    <row r="62" spans="1:18" ht="21.75" customHeight="1">
      <c r="A62" s="6" t="s">
        <v>392</v>
      </c>
      <c r="C62" s="33" t="s">
        <v>443</v>
      </c>
      <c r="F62" s="17">
        <v>20.5</v>
      </c>
      <c r="H62" s="16">
        <v>0</v>
      </c>
      <c r="J62" s="16">
        <v>0</v>
      </c>
      <c r="L62" s="16">
        <f t="shared" si="0"/>
        <v>0</v>
      </c>
      <c r="N62" s="16">
        <v>443676311234</v>
      </c>
      <c r="P62" s="16">
        <v>0</v>
      </c>
      <c r="R62" s="16">
        <f t="shared" si="1"/>
        <v>443676311234</v>
      </c>
    </row>
    <row r="63" spans="1:18" ht="21.75" customHeight="1">
      <c r="A63" s="6" t="s">
        <v>191</v>
      </c>
      <c r="C63" s="33" t="s">
        <v>193</v>
      </c>
      <c r="F63" s="17">
        <v>23</v>
      </c>
      <c r="H63" s="16">
        <v>38784609630</v>
      </c>
      <c r="J63" s="16">
        <v>0</v>
      </c>
      <c r="L63" s="16">
        <f t="shared" si="0"/>
        <v>38784609630</v>
      </c>
      <c r="N63" s="16">
        <v>199215054746</v>
      </c>
      <c r="P63" s="16">
        <v>0</v>
      </c>
      <c r="R63" s="16">
        <f t="shared" si="1"/>
        <v>199215054746</v>
      </c>
    </row>
    <row r="64" spans="1:18" ht="21.75" customHeight="1">
      <c r="A64" s="6" t="s">
        <v>215</v>
      </c>
      <c r="C64" s="33" t="s">
        <v>217</v>
      </c>
      <c r="F64" s="17">
        <v>23</v>
      </c>
      <c r="H64" s="16">
        <v>9671905336</v>
      </c>
      <c r="J64" s="16">
        <v>0</v>
      </c>
      <c r="L64" s="16">
        <f t="shared" si="0"/>
        <v>9671905336</v>
      </c>
      <c r="N64" s="16">
        <v>56382695388</v>
      </c>
      <c r="P64" s="16">
        <v>0</v>
      </c>
      <c r="R64" s="16">
        <f t="shared" si="1"/>
        <v>56382695388</v>
      </c>
    </row>
    <row r="65" spans="1:18" ht="21.75" customHeight="1">
      <c r="A65" s="6" t="s">
        <v>227</v>
      </c>
      <c r="C65" s="33" t="s">
        <v>229</v>
      </c>
      <c r="F65" s="17">
        <v>23</v>
      </c>
      <c r="H65" s="16">
        <v>21117291648</v>
      </c>
      <c r="J65" s="16">
        <v>0</v>
      </c>
      <c r="L65" s="16">
        <f t="shared" si="0"/>
        <v>21117291648</v>
      </c>
      <c r="N65" s="16">
        <v>105648483968</v>
      </c>
      <c r="P65" s="16">
        <v>0</v>
      </c>
      <c r="R65" s="16">
        <f t="shared" si="1"/>
        <v>105648483968</v>
      </c>
    </row>
    <row r="66" spans="1:18" ht="21.75" customHeight="1">
      <c r="A66" s="6" t="s">
        <v>391</v>
      </c>
      <c r="C66" s="33" t="s">
        <v>444</v>
      </c>
      <c r="F66" s="17">
        <v>20.5</v>
      </c>
      <c r="H66" s="16">
        <v>0</v>
      </c>
      <c r="J66" s="16">
        <v>0</v>
      </c>
      <c r="L66" s="16">
        <f t="shared" si="0"/>
        <v>0</v>
      </c>
      <c r="N66" s="16">
        <v>431838125858</v>
      </c>
      <c r="P66" s="16">
        <v>0</v>
      </c>
      <c r="R66" s="16">
        <f t="shared" si="1"/>
        <v>431838125858</v>
      </c>
    </row>
    <row r="67" spans="1:18" ht="21.75" customHeight="1">
      <c r="A67" s="6" t="s">
        <v>290</v>
      </c>
      <c r="C67" s="33" t="s">
        <v>286</v>
      </c>
      <c r="F67" s="17">
        <v>18</v>
      </c>
      <c r="H67" s="16">
        <v>88703480761</v>
      </c>
      <c r="J67" s="16">
        <v>0</v>
      </c>
      <c r="L67" s="16">
        <f t="shared" si="0"/>
        <v>88703480761</v>
      </c>
      <c r="N67" s="16">
        <v>440389304916</v>
      </c>
      <c r="P67" s="16">
        <v>0</v>
      </c>
      <c r="R67" s="16">
        <f t="shared" si="1"/>
        <v>440389304916</v>
      </c>
    </row>
    <row r="68" spans="1:18" ht="21.75" customHeight="1">
      <c r="A68" s="6" t="s">
        <v>390</v>
      </c>
      <c r="C68" s="33" t="s">
        <v>445</v>
      </c>
      <c r="F68" s="17">
        <v>20.5</v>
      </c>
      <c r="H68" s="16">
        <v>0</v>
      </c>
      <c r="J68" s="16">
        <v>0</v>
      </c>
      <c r="L68" s="16">
        <f t="shared" si="0"/>
        <v>0</v>
      </c>
      <c r="N68" s="16">
        <v>286597595</v>
      </c>
      <c r="P68" s="16">
        <v>0</v>
      </c>
      <c r="R68" s="16">
        <f t="shared" si="1"/>
        <v>286597595</v>
      </c>
    </row>
    <row r="69" spans="1:18" ht="21.75" customHeight="1">
      <c r="A69" s="6" t="s">
        <v>203</v>
      </c>
      <c r="C69" s="33" t="s">
        <v>205</v>
      </c>
      <c r="F69" s="17">
        <v>18</v>
      </c>
      <c r="H69" s="16">
        <v>46658937032</v>
      </c>
      <c r="J69" s="16">
        <v>0</v>
      </c>
      <c r="L69" s="16">
        <f t="shared" ref="L69:L98" si="2">H69-J69</f>
        <v>46658937032</v>
      </c>
      <c r="N69" s="16">
        <v>290298250952</v>
      </c>
      <c r="P69" s="16">
        <v>0</v>
      </c>
      <c r="R69" s="16">
        <f t="shared" ref="R69:R98" si="3">N69-P69</f>
        <v>290298250952</v>
      </c>
    </row>
    <row r="70" spans="1:18" ht="21.75" customHeight="1">
      <c r="A70" s="6" t="s">
        <v>242</v>
      </c>
      <c r="C70" s="33" t="s">
        <v>244</v>
      </c>
      <c r="F70" s="17">
        <v>20.5</v>
      </c>
      <c r="H70" s="16">
        <v>3795744849</v>
      </c>
      <c r="J70" s="16">
        <v>0</v>
      </c>
      <c r="L70" s="16">
        <f t="shared" si="2"/>
        <v>3795744849</v>
      </c>
      <c r="N70" s="16">
        <v>17825247456</v>
      </c>
      <c r="P70" s="16">
        <v>0</v>
      </c>
      <c r="R70" s="16">
        <f t="shared" si="3"/>
        <v>17825247456</v>
      </c>
    </row>
    <row r="71" spans="1:18" ht="21.75" customHeight="1">
      <c r="A71" s="6" t="s">
        <v>389</v>
      </c>
      <c r="C71" s="33" t="s">
        <v>446</v>
      </c>
      <c r="F71" s="17">
        <v>20.5</v>
      </c>
      <c r="H71" s="16">
        <v>0</v>
      </c>
      <c r="J71" s="16">
        <v>0</v>
      </c>
      <c r="L71" s="16">
        <f t="shared" si="2"/>
        <v>0</v>
      </c>
      <c r="N71" s="16">
        <v>11032146681</v>
      </c>
      <c r="P71" s="16">
        <v>0</v>
      </c>
      <c r="R71" s="16">
        <f t="shared" si="3"/>
        <v>11032146681</v>
      </c>
    </row>
    <row r="72" spans="1:18" ht="21.75" customHeight="1">
      <c r="A72" s="6" t="s">
        <v>224</v>
      </c>
      <c r="C72" s="33" t="s">
        <v>226</v>
      </c>
      <c r="F72" s="17">
        <v>23</v>
      </c>
      <c r="H72" s="16">
        <v>37338409404</v>
      </c>
      <c r="J72" s="16">
        <v>0</v>
      </c>
      <c r="L72" s="16">
        <f t="shared" si="2"/>
        <v>37338409404</v>
      </c>
      <c r="N72" s="16">
        <v>198745079796</v>
      </c>
      <c r="P72" s="16">
        <v>0</v>
      </c>
      <c r="R72" s="16">
        <f t="shared" si="3"/>
        <v>198745079796</v>
      </c>
    </row>
    <row r="73" spans="1:18" ht="21.75" customHeight="1">
      <c r="A73" s="6" t="s">
        <v>239</v>
      </c>
      <c r="C73" s="33" t="s">
        <v>241</v>
      </c>
      <c r="F73" s="17">
        <v>20.5</v>
      </c>
      <c r="H73" s="16">
        <v>88708133500</v>
      </c>
      <c r="J73" s="16">
        <v>0</v>
      </c>
      <c r="L73" s="16">
        <f t="shared" si="2"/>
        <v>88708133500</v>
      </c>
      <c r="N73" s="16">
        <v>414756421500</v>
      </c>
      <c r="P73" s="16">
        <v>0</v>
      </c>
      <c r="R73" s="16">
        <f t="shared" si="3"/>
        <v>414756421500</v>
      </c>
    </row>
    <row r="74" spans="1:18" ht="21.75" customHeight="1">
      <c r="A74" s="6" t="s">
        <v>200</v>
      </c>
      <c r="C74" s="33" t="s">
        <v>202</v>
      </c>
      <c r="F74" s="17">
        <v>18</v>
      </c>
      <c r="H74" s="16">
        <v>45191442300</v>
      </c>
      <c r="J74" s="16">
        <v>0</v>
      </c>
      <c r="L74" s="16">
        <f t="shared" si="2"/>
        <v>45191442300</v>
      </c>
      <c r="N74" s="16">
        <v>237487006116</v>
      </c>
      <c r="P74" s="16">
        <v>0</v>
      </c>
      <c r="R74" s="16">
        <f t="shared" si="3"/>
        <v>237487006116</v>
      </c>
    </row>
    <row r="75" spans="1:18" ht="21.75" customHeight="1">
      <c r="A75" s="6" t="s">
        <v>185</v>
      </c>
      <c r="C75" s="33" t="s">
        <v>187</v>
      </c>
      <c r="F75" s="17">
        <v>23</v>
      </c>
      <c r="H75" s="16">
        <v>40048437960</v>
      </c>
      <c r="J75" s="16">
        <v>0</v>
      </c>
      <c r="L75" s="16">
        <f t="shared" si="2"/>
        <v>40048437960</v>
      </c>
      <c r="N75" s="16">
        <v>201028078907</v>
      </c>
      <c r="P75" s="16">
        <v>0</v>
      </c>
      <c r="R75" s="16">
        <f t="shared" si="3"/>
        <v>201028078907</v>
      </c>
    </row>
    <row r="76" spans="1:18" ht="21.75" customHeight="1">
      <c r="A76" s="6" t="s">
        <v>236</v>
      </c>
      <c r="C76" s="33" t="s">
        <v>238</v>
      </c>
      <c r="F76" s="17">
        <v>20.5</v>
      </c>
      <c r="H76" s="16">
        <v>82788155</v>
      </c>
      <c r="J76" s="16">
        <v>0</v>
      </c>
      <c r="L76" s="16">
        <f t="shared" si="2"/>
        <v>82788155</v>
      </c>
      <c r="N76" s="16">
        <v>427789512</v>
      </c>
      <c r="P76" s="16">
        <v>0</v>
      </c>
      <c r="R76" s="16">
        <f t="shared" si="3"/>
        <v>427789512</v>
      </c>
    </row>
    <row r="77" spans="1:18" ht="21.75" customHeight="1">
      <c r="A77" s="6" t="s">
        <v>170</v>
      </c>
      <c r="C77" s="33" t="s">
        <v>172</v>
      </c>
      <c r="F77" s="17">
        <v>23</v>
      </c>
      <c r="H77" s="16">
        <v>28790214062</v>
      </c>
      <c r="J77" s="16">
        <v>0</v>
      </c>
      <c r="L77" s="16">
        <f t="shared" si="2"/>
        <v>28790214062</v>
      </c>
      <c r="N77" s="16">
        <v>142232658371</v>
      </c>
      <c r="P77" s="16">
        <v>0</v>
      </c>
      <c r="R77" s="16">
        <f t="shared" si="3"/>
        <v>142232658371</v>
      </c>
    </row>
    <row r="78" spans="1:18" ht="21.75" customHeight="1">
      <c r="A78" s="6" t="s">
        <v>400</v>
      </c>
      <c r="C78" s="33" t="s">
        <v>447</v>
      </c>
      <c r="F78" s="17">
        <v>18</v>
      </c>
      <c r="H78" s="16">
        <v>0</v>
      </c>
      <c r="J78" s="16">
        <v>0</v>
      </c>
      <c r="L78" s="16">
        <f t="shared" si="2"/>
        <v>0</v>
      </c>
      <c r="N78" s="16">
        <v>526339793974</v>
      </c>
      <c r="P78" s="16">
        <v>0</v>
      </c>
      <c r="R78" s="16">
        <f t="shared" si="3"/>
        <v>526339793974</v>
      </c>
    </row>
    <row r="79" spans="1:18" ht="21.75" customHeight="1">
      <c r="A79" s="6" t="s">
        <v>401</v>
      </c>
      <c r="C79" s="33" t="s">
        <v>448</v>
      </c>
      <c r="F79" s="17">
        <v>18</v>
      </c>
      <c r="H79" s="16">
        <v>0</v>
      </c>
      <c r="J79" s="16">
        <v>0</v>
      </c>
      <c r="L79" s="16">
        <f t="shared" si="2"/>
        <v>0</v>
      </c>
      <c r="N79" s="16">
        <v>131583709850</v>
      </c>
      <c r="P79" s="16">
        <v>0</v>
      </c>
      <c r="R79" s="16">
        <f t="shared" si="3"/>
        <v>131583709850</v>
      </c>
    </row>
    <row r="80" spans="1:18" ht="21.75" customHeight="1">
      <c r="A80" s="6" t="s">
        <v>188</v>
      </c>
      <c r="C80" s="33" t="s">
        <v>190</v>
      </c>
      <c r="F80" s="17">
        <v>18</v>
      </c>
      <c r="H80" s="16">
        <v>87688764267</v>
      </c>
      <c r="J80" s="16">
        <v>0</v>
      </c>
      <c r="L80" s="16">
        <f t="shared" si="2"/>
        <v>87688764267</v>
      </c>
      <c r="N80" s="16">
        <v>514345430157</v>
      </c>
      <c r="P80" s="16">
        <v>0</v>
      </c>
      <c r="R80" s="16">
        <f t="shared" si="3"/>
        <v>514345430157</v>
      </c>
    </row>
    <row r="81" spans="1:18" ht="21.75" customHeight="1">
      <c r="A81" s="6" t="s">
        <v>173</v>
      </c>
      <c r="C81" s="33" t="s">
        <v>175</v>
      </c>
      <c r="F81" s="17">
        <v>21</v>
      </c>
      <c r="H81" s="16">
        <v>164682110500</v>
      </c>
      <c r="J81" s="16">
        <v>0</v>
      </c>
      <c r="L81" s="16">
        <f t="shared" si="2"/>
        <v>164682110500</v>
      </c>
      <c r="N81" s="16">
        <v>814369330231</v>
      </c>
      <c r="P81" s="16">
        <v>0</v>
      </c>
      <c r="R81" s="16">
        <f t="shared" si="3"/>
        <v>814369330231</v>
      </c>
    </row>
    <row r="82" spans="1:18" ht="21.75" customHeight="1">
      <c r="A82" s="6" t="s">
        <v>402</v>
      </c>
      <c r="C82" s="33" t="s">
        <v>449</v>
      </c>
      <c r="F82" s="17">
        <v>18</v>
      </c>
      <c r="H82" s="16">
        <v>0</v>
      </c>
      <c r="J82" s="16">
        <v>0</v>
      </c>
      <c r="L82" s="16">
        <f t="shared" si="2"/>
        <v>0</v>
      </c>
      <c r="N82" s="16">
        <v>128</v>
      </c>
      <c r="P82" s="16">
        <v>0</v>
      </c>
      <c r="R82" s="16">
        <f t="shared" si="3"/>
        <v>128</v>
      </c>
    </row>
    <row r="83" spans="1:18" ht="21.75" customHeight="1">
      <c r="A83" s="6" t="s">
        <v>384</v>
      </c>
      <c r="C83" s="33" t="s">
        <v>450</v>
      </c>
      <c r="F83" s="17">
        <v>18</v>
      </c>
      <c r="H83" s="16">
        <v>0</v>
      </c>
      <c r="J83" s="16">
        <v>0</v>
      </c>
      <c r="L83" s="16">
        <f t="shared" si="2"/>
        <v>0</v>
      </c>
      <c r="N83" s="16">
        <v>413391890034</v>
      </c>
      <c r="P83" s="16">
        <v>0</v>
      </c>
      <c r="R83" s="16">
        <f t="shared" si="3"/>
        <v>413391890034</v>
      </c>
    </row>
    <row r="84" spans="1:18" ht="21.75" customHeight="1">
      <c r="A84" s="6" t="s">
        <v>182</v>
      </c>
      <c r="C84" s="33" t="s">
        <v>184</v>
      </c>
      <c r="F84" s="17">
        <v>18</v>
      </c>
      <c r="H84" s="16">
        <v>37623658507</v>
      </c>
      <c r="J84" s="16">
        <v>0</v>
      </c>
      <c r="L84" s="16">
        <f t="shared" si="2"/>
        <v>37623658507</v>
      </c>
      <c r="N84" s="16">
        <v>88400250811</v>
      </c>
      <c r="P84" s="16">
        <v>0</v>
      </c>
      <c r="R84" s="16">
        <f t="shared" si="3"/>
        <v>88400250811</v>
      </c>
    </row>
    <row r="85" spans="1:18" ht="21.75" customHeight="1">
      <c r="A85" s="6" t="s">
        <v>383</v>
      </c>
      <c r="C85" s="33" t="s">
        <v>451</v>
      </c>
      <c r="F85" s="17">
        <v>18</v>
      </c>
      <c r="H85" s="16">
        <v>265275772</v>
      </c>
      <c r="J85" s="16">
        <v>0</v>
      </c>
      <c r="L85" s="16">
        <f t="shared" si="2"/>
        <v>265275772</v>
      </c>
      <c r="N85" s="16">
        <v>541262136403</v>
      </c>
      <c r="P85" s="16">
        <v>0</v>
      </c>
      <c r="R85" s="16">
        <f t="shared" si="3"/>
        <v>541262136403</v>
      </c>
    </row>
    <row r="86" spans="1:18" ht="21.75" customHeight="1">
      <c r="A86" s="6" t="s">
        <v>382</v>
      </c>
      <c r="C86" s="33" t="s">
        <v>452</v>
      </c>
      <c r="F86" s="17">
        <v>18</v>
      </c>
      <c r="H86" s="16">
        <v>0</v>
      </c>
      <c r="J86" s="16">
        <v>0</v>
      </c>
      <c r="L86" s="16">
        <f t="shared" si="2"/>
        <v>0</v>
      </c>
      <c r="N86" s="16">
        <v>187454448418</v>
      </c>
      <c r="P86" s="16">
        <v>0</v>
      </c>
      <c r="R86" s="16">
        <f t="shared" si="3"/>
        <v>187454448418</v>
      </c>
    </row>
    <row r="87" spans="1:18" ht="21.75" customHeight="1">
      <c r="A87" s="6" t="s">
        <v>176</v>
      </c>
      <c r="C87" s="33" t="s">
        <v>178</v>
      </c>
      <c r="F87" s="17">
        <v>18.5</v>
      </c>
      <c r="H87" s="16">
        <v>213856815180</v>
      </c>
      <c r="J87" s="16">
        <v>0</v>
      </c>
      <c r="L87" s="16">
        <f t="shared" si="2"/>
        <v>213856815180</v>
      </c>
      <c r="N87" s="16">
        <v>1048473838612</v>
      </c>
      <c r="P87" s="16">
        <v>0</v>
      </c>
      <c r="R87" s="16">
        <f t="shared" si="3"/>
        <v>1048473838612</v>
      </c>
    </row>
    <row r="88" spans="1:18" ht="21.75" customHeight="1">
      <c r="A88" s="6" t="s">
        <v>403</v>
      </c>
      <c r="C88" s="33" t="s">
        <v>453</v>
      </c>
      <c r="F88" s="17">
        <v>18</v>
      </c>
      <c r="H88" s="16">
        <v>0</v>
      </c>
      <c r="J88" s="16">
        <v>0</v>
      </c>
      <c r="L88" s="16">
        <f t="shared" si="2"/>
        <v>0</v>
      </c>
      <c r="N88" s="16">
        <v>457332858463</v>
      </c>
      <c r="P88" s="16">
        <v>0</v>
      </c>
      <c r="R88" s="16">
        <f t="shared" si="3"/>
        <v>457332858463</v>
      </c>
    </row>
    <row r="89" spans="1:18" ht="21.75" customHeight="1">
      <c r="A89" s="6" t="s">
        <v>404</v>
      </c>
      <c r="C89" s="33" t="s">
        <v>454</v>
      </c>
      <c r="F89" s="17">
        <v>18</v>
      </c>
      <c r="H89" s="16">
        <v>143128726850</v>
      </c>
      <c r="J89" s="16">
        <v>0</v>
      </c>
      <c r="L89" s="16">
        <f t="shared" si="2"/>
        <v>143128726850</v>
      </c>
      <c r="N89" s="16">
        <v>171754472220</v>
      </c>
      <c r="P89" s="16">
        <v>0</v>
      </c>
      <c r="R89" s="16">
        <f t="shared" si="3"/>
        <v>171754472220</v>
      </c>
    </row>
    <row r="90" spans="1:18" ht="21.75" customHeight="1">
      <c r="A90" s="6" t="s">
        <v>381</v>
      </c>
      <c r="C90" s="33" t="s">
        <v>455</v>
      </c>
      <c r="F90" s="17">
        <v>18</v>
      </c>
      <c r="H90" s="16">
        <v>0</v>
      </c>
      <c r="J90" s="16">
        <v>0</v>
      </c>
      <c r="L90" s="16">
        <f t="shared" si="2"/>
        <v>0</v>
      </c>
      <c r="N90" s="16">
        <v>46289948019</v>
      </c>
      <c r="P90" s="16">
        <v>0</v>
      </c>
      <c r="R90" s="16">
        <f t="shared" si="3"/>
        <v>46289948019</v>
      </c>
    </row>
    <row r="91" spans="1:18" ht="21.75" customHeight="1">
      <c r="A91" s="6" t="s">
        <v>233</v>
      </c>
      <c r="C91" s="33" t="s">
        <v>235</v>
      </c>
      <c r="F91" s="17">
        <v>18</v>
      </c>
      <c r="H91" s="16">
        <v>90305264504</v>
      </c>
      <c r="J91" s="16">
        <v>0</v>
      </c>
      <c r="L91" s="16">
        <f t="shared" si="2"/>
        <v>90305264504</v>
      </c>
      <c r="N91" s="16">
        <v>437848638682</v>
      </c>
      <c r="P91" s="16">
        <v>0</v>
      </c>
      <c r="R91" s="16">
        <f t="shared" si="3"/>
        <v>437848638682</v>
      </c>
    </row>
    <row r="92" spans="1:18" ht="21.75" customHeight="1">
      <c r="A92" s="6" t="s">
        <v>218</v>
      </c>
      <c r="C92" s="33" t="s">
        <v>220</v>
      </c>
      <c r="F92" s="17">
        <v>18</v>
      </c>
      <c r="H92" s="16">
        <v>72651590685</v>
      </c>
      <c r="J92" s="16">
        <v>0</v>
      </c>
      <c r="L92" s="16">
        <f t="shared" si="2"/>
        <v>72651590685</v>
      </c>
      <c r="N92" s="16">
        <f>368607291876+30</f>
        <v>368607291906</v>
      </c>
      <c r="P92" s="16">
        <v>0</v>
      </c>
      <c r="R92" s="16">
        <f t="shared" si="3"/>
        <v>368607291906</v>
      </c>
    </row>
    <row r="93" spans="1:18" ht="21.75" customHeight="1">
      <c r="A93" s="6" t="s">
        <v>179</v>
      </c>
      <c r="C93" s="33" t="s">
        <v>181</v>
      </c>
      <c r="F93" s="17">
        <v>18</v>
      </c>
      <c r="H93" s="16">
        <v>104504162700</v>
      </c>
      <c r="J93" s="16">
        <v>0</v>
      </c>
      <c r="L93" s="16">
        <f t="shared" si="2"/>
        <v>104504162700</v>
      </c>
      <c r="N93" s="16">
        <v>631585734121</v>
      </c>
      <c r="P93" s="16">
        <v>0</v>
      </c>
      <c r="R93" s="16">
        <f t="shared" si="3"/>
        <v>631585734121</v>
      </c>
    </row>
    <row r="94" spans="1:18" ht="21.75" customHeight="1">
      <c r="A94" s="6" t="s">
        <v>405</v>
      </c>
      <c r="C94" s="33" t="s">
        <v>456</v>
      </c>
      <c r="F94" s="17">
        <v>18</v>
      </c>
      <c r="H94" s="16">
        <v>0</v>
      </c>
      <c r="J94" s="16">
        <v>0</v>
      </c>
      <c r="L94" s="16">
        <f t="shared" si="2"/>
        <v>0</v>
      </c>
      <c r="N94" s="16">
        <v>70895095181</v>
      </c>
      <c r="P94" s="16">
        <v>0</v>
      </c>
      <c r="R94" s="16">
        <f t="shared" si="3"/>
        <v>70895095181</v>
      </c>
    </row>
    <row r="95" spans="1:18" ht="21.75" customHeight="1">
      <c r="A95" s="6" t="s">
        <v>160</v>
      </c>
      <c r="C95" s="33" t="s">
        <v>162</v>
      </c>
      <c r="F95" s="17">
        <v>18</v>
      </c>
      <c r="H95" s="16">
        <v>28003768068</v>
      </c>
      <c r="J95" s="16">
        <v>0</v>
      </c>
      <c r="L95" s="16">
        <f t="shared" si="2"/>
        <v>28003768068</v>
      </c>
      <c r="N95" s="16">
        <v>206166048158</v>
      </c>
      <c r="P95" s="16">
        <v>0</v>
      </c>
      <c r="R95" s="16">
        <f t="shared" si="3"/>
        <v>206166048158</v>
      </c>
    </row>
    <row r="96" spans="1:18" ht="21.75" customHeight="1">
      <c r="A96" s="6" t="s">
        <v>395</v>
      </c>
      <c r="C96" s="33" t="s">
        <v>457</v>
      </c>
      <c r="F96" s="17">
        <v>18</v>
      </c>
      <c r="H96" s="16">
        <v>0</v>
      </c>
      <c r="J96" s="16">
        <v>0</v>
      </c>
      <c r="L96" s="16">
        <f t="shared" si="2"/>
        <v>0</v>
      </c>
      <c r="N96" s="16">
        <v>577684919376</v>
      </c>
      <c r="P96" s="16">
        <v>0</v>
      </c>
      <c r="R96" s="16">
        <f t="shared" si="3"/>
        <v>577684919376</v>
      </c>
    </row>
    <row r="97" spans="1:18" ht="21.75" customHeight="1">
      <c r="A97" s="6" t="s">
        <v>406</v>
      </c>
      <c r="C97" s="33" t="s">
        <v>458</v>
      </c>
      <c r="F97" s="17">
        <v>18</v>
      </c>
      <c r="H97" s="16">
        <v>0</v>
      </c>
      <c r="J97" s="16">
        <v>0</v>
      </c>
      <c r="L97" s="16">
        <f t="shared" si="2"/>
        <v>0</v>
      </c>
      <c r="N97" s="16">
        <v>219643761993</v>
      </c>
      <c r="P97" s="16">
        <v>0</v>
      </c>
      <c r="R97" s="16">
        <f t="shared" si="3"/>
        <v>219643761993</v>
      </c>
    </row>
    <row r="98" spans="1:18" ht="21.75" customHeight="1">
      <c r="A98" s="7" t="s">
        <v>157</v>
      </c>
      <c r="C98" s="33" t="s">
        <v>159</v>
      </c>
      <c r="F98" s="17">
        <v>18</v>
      </c>
      <c r="H98" s="18">
        <v>24601679469</v>
      </c>
      <c r="J98" s="18">
        <v>0</v>
      </c>
      <c r="L98" s="16">
        <f t="shared" si="2"/>
        <v>24601679469</v>
      </c>
      <c r="N98" s="18">
        <v>69084644817</v>
      </c>
      <c r="P98" s="18">
        <v>0</v>
      </c>
      <c r="R98" s="16">
        <f t="shared" si="3"/>
        <v>69084644817</v>
      </c>
    </row>
    <row r="99" spans="1:18" ht="21.75" customHeight="1" thickBot="1">
      <c r="A99" s="9" t="s">
        <v>53</v>
      </c>
      <c r="C99" s="16"/>
      <c r="F99" s="16"/>
      <c r="H99" s="19">
        <f>SUM(H8:H98)</f>
        <v>7551097891253</v>
      </c>
      <c r="J99" s="19">
        <f>SUM(J8:J98)</f>
        <v>0</v>
      </c>
      <c r="L99" s="19">
        <f>SUM(L8:L98)</f>
        <v>7551097891253</v>
      </c>
      <c r="N99" s="19">
        <f>SUM(N8:N98)</f>
        <v>54843466579016</v>
      </c>
      <c r="P99" s="19">
        <f>SUM(P8:P98)</f>
        <v>0</v>
      </c>
      <c r="R99" s="19">
        <f>SUM(R8:R98)</f>
        <v>54843466579016</v>
      </c>
    </row>
    <row r="100" spans="1:18" ht="13.5" thickTop="1"/>
    <row r="102" spans="1:18">
      <c r="N102" s="22"/>
    </row>
    <row r="103" spans="1:18">
      <c r="H103" s="22"/>
      <c r="N103" s="22"/>
    </row>
    <row r="104" spans="1:18">
      <c r="H104" s="22"/>
      <c r="N104" s="22"/>
    </row>
    <row r="105" spans="1:18">
      <c r="H105" s="22"/>
    </row>
    <row r="107" spans="1:18">
      <c r="H107" s="22"/>
      <c r="N107" s="22"/>
    </row>
    <row r="108" spans="1:18">
      <c r="N108" s="22"/>
    </row>
    <row r="110" spans="1:18">
      <c r="H110" s="22"/>
    </row>
  </sheetData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topLeftCell="A4" workbookViewId="0">
      <selection activeCell="C23" sqref="C23:C26"/>
    </sheetView>
  </sheetViews>
  <sheetFormatPr defaultRowHeight="12.75"/>
  <cols>
    <col min="1" max="1" width="39" customWidth="1"/>
    <col min="2" max="2" width="1.28515625" customWidth="1"/>
    <col min="3" max="3" width="17.5703125" bestFit="1" customWidth="1"/>
    <col min="4" max="4" width="1.28515625" customWidth="1"/>
    <col min="5" max="5" width="15.28515625" bestFit="1" customWidth="1"/>
    <col min="6" max="6" width="1.28515625" customWidth="1"/>
    <col min="7" max="7" width="17.7109375" bestFit="1" customWidth="1"/>
    <col min="8" max="8" width="1.28515625" customWidth="1"/>
    <col min="9" max="9" width="18.5703125" bestFit="1" customWidth="1"/>
    <col min="10" max="10" width="1.28515625" customWidth="1"/>
    <col min="11" max="11" width="14.7109375" bestFit="1" customWidth="1"/>
    <col min="12" max="12" width="1.28515625" customWidth="1"/>
    <col min="13" max="13" width="19" bestFit="1" customWidth="1"/>
    <col min="14" max="14" width="0.28515625" customWidth="1"/>
  </cols>
  <sheetData>
    <row r="1" spans="1:13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5" customHeight="1"/>
    <row r="5" spans="1:13" ht="14.45" customHeight="1">
      <c r="A5" s="67" t="s">
        <v>459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>
      <c r="A6" s="70" t="s">
        <v>334</v>
      </c>
      <c r="C6" s="70" t="s">
        <v>350</v>
      </c>
      <c r="D6" s="70"/>
      <c r="E6" s="70"/>
      <c r="F6" s="70"/>
      <c r="G6" s="70"/>
      <c r="I6" s="70" t="s">
        <v>351</v>
      </c>
      <c r="J6" s="70"/>
      <c r="K6" s="70"/>
      <c r="L6" s="70"/>
      <c r="M6" s="70"/>
    </row>
    <row r="7" spans="1:13" ht="29.1" customHeight="1">
      <c r="A7" s="70"/>
      <c r="C7" s="11" t="s">
        <v>436</v>
      </c>
      <c r="D7" s="3"/>
      <c r="E7" s="11" t="s">
        <v>430</v>
      </c>
      <c r="F7" s="3"/>
      <c r="G7" s="11" t="s">
        <v>437</v>
      </c>
      <c r="I7" s="11" t="s">
        <v>436</v>
      </c>
      <c r="J7" s="3"/>
      <c r="K7" s="11" t="s">
        <v>430</v>
      </c>
      <c r="L7" s="3"/>
      <c r="M7" s="11" t="s">
        <v>437</v>
      </c>
    </row>
    <row r="8" spans="1:13" ht="21.75" customHeight="1">
      <c r="A8" s="5" t="s">
        <v>479</v>
      </c>
      <c r="C8" s="14">
        <v>1253856767156</v>
      </c>
      <c r="D8" s="12"/>
      <c r="E8" s="14">
        <v>-92875038</v>
      </c>
      <c r="F8" s="12"/>
      <c r="G8" s="14">
        <v>1253949642194</v>
      </c>
      <c r="H8" s="12"/>
      <c r="I8" s="14">
        <v>7671648019569</v>
      </c>
      <c r="J8" s="12"/>
      <c r="K8" s="14">
        <v>325072533</v>
      </c>
      <c r="L8" s="12"/>
      <c r="M8" s="14">
        <v>7671322947036</v>
      </c>
    </row>
    <row r="9" spans="1:13" ht="21.75" customHeight="1">
      <c r="A9" s="6" t="s">
        <v>467</v>
      </c>
      <c r="C9" s="16">
        <v>16292136461</v>
      </c>
      <c r="D9" s="12"/>
      <c r="E9" s="16">
        <v>-2</v>
      </c>
      <c r="F9" s="12"/>
      <c r="G9" s="16">
        <v>16292136463</v>
      </c>
      <c r="H9" s="12"/>
      <c r="I9" s="16">
        <v>81455974818</v>
      </c>
      <c r="J9" s="12"/>
      <c r="K9" s="16">
        <v>80067287</v>
      </c>
      <c r="L9" s="12"/>
      <c r="M9" s="16">
        <v>81375907531</v>
      </c>
    </row>
    <row r="10" spans="1:13" ht="21.75" customHeight="1">
      <c r="A10" s="6" t="s">
        <v>468</v>
      </c>
      <c r="C10" s="16">
        <v>55234611845</v>
      </c>
      <c r="D10" s="12"/>
      <c r="E10" s="16">
        <v>-245962646</v>
      </c>
      <c r="F10" s="12"/>
      <c r="G10" s="16">
        <v>55480574491</v>
      </c>
      <c r="H10" s="12"/>
      <c r="I10" s="16">
        <v>345350917353</v>
      </c>
      <c r="J10" s="12"/>
      <c r="K10" s="16">
        <v>60818926</v>
      </c>
      <c r="L10" s="12"/>
      <c r="M10" s="16">
        <v>345290098427</v>
      </c>
    </row>
    <row r="11" spans="1:13" ht="21.75" customHeight="1">
      <c r="A11" s="6" t="s">
        <v>481</v>
      </c>
      <c r="C11" s="16">
        <v>1132834494682</v>
      </c>
      <c r="D11" s="12"/>
      <c r="E11" s="16">
        <v>-2617863</v>
      </c>
      <c r="F11" s="12"/>
      <c r="G11" s="16">
        <v>1132837112545</v>
      </c>
      <c r="H11" s="12"/>
      <c r="I11" s="16">
        <v>5652793988115</v>
      </c>
      <c r="J11" s="12"/>
      <c r="K11" s="16">
        <v>4844807820</v>
      </c>
      <c r="L11" s="12"/>
      <c r="M11" s="16">
        <v>5647949180295</v>
      </c>
    </row>
    <row r="12" spans="1:13" ht="21.75" customHeight="1">
      <c r="A12" s="6" t="s">
        <v>475</v>
      </c>
      <c r="C12" s="16">
        <v>32431232866</v>
      </c>
      <c r="D12" s="12"/>
      <c r="E12" s="16">
        <v>180709869</v>
      </c>
      <c r="F12" s="12"/>
      <c r="G12" s="16">
        <v>32250522997</v>
      </c>
      <c r="H12" s="12"/>
      <c r="I12" s="16">
        <v>32434329360</v>
      </c>
      <c r="J12" s="12"/>
      <c r="K12" s="16">
        <v>180709869</v>
      </c>
      <c r="L12" s="12"/>
      <c r="M12" s="16">
        <v>32253619491</v>
      </c>
    </row>
    <row r="13" spans="1:13" ht="21.75" customHeight="1">
      <c r="A13" s="6" t="s">
        <v>469</v>
      </c>
      <c r="C13" s="16">
        <v>79633470269</v>
      </c>
      <c r="D13" s="12"/>
      <c r="E13" s="16">
        <v>-810345546</v>
      </c>
      <c r="F13" s="12"/>
      <c r="G13" s="16">
        <v>80443815815</v>
      </c>
      <c r="H13" s="12"/>
      <c r="I13" s="16">
        <v>1058257881304</v>
      </c>
      <c r="J13" s="12"/>
      <c r="K13" s="16">
        <v>0</v>
      </c>
      <c r="L13" s="12"/>
      <c r="M13" s="16">
        <v>1058257881304</v>
      </c>
    </row>
    <row r="14" spans="1:13" ht="21.75" customHeight="1">
      <c r="A14" s="6" t="s">
        <v>474</v>
      </c>
      <c r="C14" s="16">
        <v>478699019309</v>
      </c>
      <c r="D14" s="12"/>
      <c r="E14" s="16">
        <v>2665845823</v>
      </c>
      <c r="F14" s="12"/>
      <c r="G14" s="16">
        <v>476033173486</v>
      </c>
      <c r="H14" s="12"/>
      <c r="I14" s="16">
        <v>1743171588371</v>
      </c>
      <c r="J14" s="12"/>
      <c r="K14" s="16">
        <v>7496351666</v>
      </c>
      <c r="L14" s="12"/>
      <c r="M14" s="16">
        <v>1735675236705</v>
      </c>
    </row>
    <row r="15" spans="1:13" ht="21.75" customHeight="1">
      <c r="A15" s="6" t="s">
        <v>471</v>
      </c>
      <c r="C15" s="16">
        <v>6136986300</v>
      </c>
      <c r="D15" s="12"/>
      <c r="E15" s="16">
        <v>147040853</v>
      </c>
      <c r="F15" s="12"/>
      <c r="G15" s="16">
        <v>5989945447</v>
      </c>
      <c r="H15" s="12"/>
      <c r="I15" s="16">
        <v>6136986300</v>
      </c>
      <c r="J15" s="12"/>
      <c r="K15" s="16">
        <v>147040853</v>
      </c>
      <c r="L15" s="12"/>
      <c r="M15" s="16">
        <v>5989945447</v>
      </c>
    </row>
    <row r="16" spans="1:13" ht="21.75" customHeight="1">
      <c r="A16" s="6" t="s">
        <v>482</v>
      </c>
      <c r="C16" s="16">
        <v>758411789591</v>
      </c>
      <c r="D16" s="12"/>
      <c r="E16" s="16">
        <v>1442932011</v>
      </c>
      <c r="F16" s="12"/>
      <c r="G16" s="16">
        <v>756968857580</v>
      </c>
      <c r="H16" s="12"/>
      <c r="I16" s="16">
        <v>3484628731758</v>
      </c>
      <c r="J16" s="12"/>
      <c r="K16" s="16">
        <v>4011782644</v>
      </c>
      <c r="L16" s="12"/>
      <c r="M16" s="16">
        <v>3480616949114</v>
      </c>
    </row>
    <row r="17" spans="1:13" ht="21.75" customHeight="1">
      <c r="A17" s="6" t="s">
        <v>19</v>
      </c>
      <c r="C17" s="16">
        <v>1667332663242</v>
      </c>
      <c r="D17" s="12"/>
      <c r="E17" s="16">
        <v>-1294958847</v>
      </c>
      <c r="F17" s="12"/>
      <c r="G17" s="16">
        <v>1668627622089</v>
      </c>
      <c r="H17" s="12"/>
      <c r="I17" s="16">
        <v>4847421065368</v>
      </c>
      <c r="J17" s="12"/>
      <c r="K17" s="16">
        <v>8675944963</v>
      </c>
      <c r="L17" s="12"/>
      <c r="M17" s="16">
        <v>4838745120405</v>
      </c>
    </row>
    <row r="18" spans="1:13" ht="21.75" customHeight="1">
      <c r="A18" s="6" t="s">
        <v>480</v>
      </c>
      <c r="C18" s="16">
        <v>209835713184</v>
      </c>
      <c r="D18" s="12"/>
      <c r="E18" s="16">
        <v>234771271</v>
      </c>
      <c r="F18" s="12"/>
      <c r="G18" s="16">
        <v>209600941913</v>
      </c>
      <c r="H18" s="12"/>
      <c r="I18" s="16">
        <v>503143811619</v>
      </c>
      <c r="J18" s="12"/>
      <c r="K18" s="16">
        <v>1131532600</v>
      </c>
      <c r="L18" s="12"/>
      <c r="M18" s="16">
        <v>502012279019</v>
      </c>
    </row>
    <row r="19" spans="1:13" ht="21.75" customHeight="1">
      <c r="A19" s="6" t="s">
        <v>483</v>
      </c>
      <c r="C19" s="16">
        <v>0</v>
      </c>
      <c r="D19" s="12"/>
      <c r="E19" s="16">
        <v>0</v>
      </c>
      <c r="F19" s="12"/>
      <c r="G19" s="16">
        <v>0</v>
      </c>
      <c r="H19" s="12"/>
      <c r="I19" s="16">
        <v>211130316</v>
      </c>
      <c r="J19" s="12"/>
      <c r="K19" s="16">
        <v>0</v>
      </c>
      <c r="L19" s="12"/>
      <c r="M19" s="16">
        <v>211130316</v>
      </c>
    </row>
    <row r="20" spans="1:13" ht="21.75" customHeight="1">
      <c r="A20" s="6" t="s">
        <v>476</v>
      </c>
      <c r="C20" s="16">
        <v>50169</v>
      </c>
      <c r="D20" s="12"/>
      <c r="E20" s="16">
        <v>0</v>
      </c>
      <c r="F20" s="12"/>
      <c r="G20" s="16">
        <v>50169</v>
      </c>
      <c r="H20" s="12"/>
      <c r="I20" s="16">
        <v>58154</v>
      </c>
      <c r="J20" s="12"/>
      <c r="K20" s="16">
        <v>0</v>
      </c>
      <c r="L20" s="12"/>
      <c r="M20" s="16">
        <v>58154</v>
      </c>
    </row>
    <row r="21" spans="1:13" ht="21.75" customHeight="1">
      <c r="A21" s="6" t="s">
        <v>484</v>
      </c>
      <c r="C21" s="16">
        <v>0</v>
      </c>
      <c r="D21" s="12"/>
      <c r="E21" s="16">
        <v>0</v>
      </c>
      <c r="F21" s="12"/>
      <c r="G21" s="16">
        <v>0</v>
      </c>
      <c r="H21" s="12"/>
      <c r="I21" s="16">
        <v>9969490</v>
      </c>
      <c r="J21" s="12"/>
      <c r="K21" s="16">
        <v>0</v>
      </c>
      <c r="L21" s="12"/>
      <c r="M21" s="16">
        <v>9969490</v>
      </c>
    </row>
    <row r="22" spans="1:13" ht="21.75" customHeight="1" thickBot="1">
      <c r="A22" s="9" t="s">
        <v>53</v>
      </c>
      <c r="C22" s="19">
        <f>SUM(C8:C21)</f>
        <v>5690698935074</v>
      </c>
      <c r="D22" s="12"/>
      <c r="E22" s="19">
        <f>SUM(E8:E21)</f>
        <v>2224539885</v>
      </c>
      <c r="F22" s="12"/>
      <c r="G22" s="19">
        <f>SUM(G8:G21)</f>
        <v>5688474395189</v>
      </c>
      <c r="H22" s="12"/>
      <c r="I22" s="19">
        <f>SUM(I8:I21)</f>
        <v>25426664451895</v>
      </c>
      <c r="J22" s="12"/>
      <c r="K22" s="19">
        <f>SUM(K8:K21)</f>
        <v>26954129161</v>
      </c>
      <c r="L22" s="12"/>
      <c r="M22" s="19">
        <f>SUM(M8:M21)</f>
        <v>25399710322734</v>
      </c>
    </row>
    <row r="24" spans="1:13">
      <c r="C24" s="29"/>
    </row>
    <row r="26" spans="1:13">
      <c r="E26" s="29"/>
      <c r="I26" s="2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H121"/>
  <sheetViews>
    <sheetView rightToLeft="1" topLeftCell="A87" workbookViewId="0">
      <selection activeCell="M107" sqref="M107"/>
    </sheetView>
  </sheetViews>
  <sheetFormatPr defaultRowHeight="18.75"/>
  <cols>
    <col min="1" max="1" width="40.28515625" customWidth="1"/>
    <col min="2" max="2" width="1.28515625" customWidth="1"/>
    <col min="3" max="3" width="12" style="12" customWidth="1"/>
    <col min="4" max="4" width="1.28515625" style="12" customWidth="1"/>
    <col min="5" max="5" width="19" style="12" customWidth="1"/>
    <col min="6" max="6" width="1.28515625" style="12" customWidth="1"/>
    <col min="7" max="7" width="19" style="12" customWidth="1"/>
    <col min="8" max="8" width="1.28515625" style="12" customWidth="1"/>
    <col min="9" max="9" width="21.85546875" style="12" customWidth="1"/>
    <col min="10" max="10" width="1.28515625" style="12" customWidth="1"/>
    <col min="11" max="11" width="16" style="12" bestFit="1" customWidth="1"/>
    <col min="12" max="12" width="1.28515625" style="12" customWidth="1"/>
    <col min="13" max="13" width="20" style="12" bestFit="1" customWidth="1"/>
    <col min="14" max="14" width="1.28515625" style="12" customWidth="1"/>
    <col min="15" max="15" width="20.140625" style="12" bestFit="1" customWidth="1"/>
    <col min="16" max="16" width="1.28515625" style="12" customWidth="1"/>
    <col min="17" max="17" width="18.140625" style="12" customWidth="1"/>
    <col min="18" max="18" width="0.28515625" style="12" customWidth="1"/>
    <col min="19" max="19" width="9.140625" style="12"/>
    <col min="20" max="20" width="29.85546875" style="6" bestFit="1" customWidth="1"/>
    <col min="21" max="27" width="27.28515625" style="16" customWidth="1"/>
    <col min="28" max="28" width="25.85546875" bestFit="1" customWidth="1"/>
    <col min="29" max="29" width="16" style="16" bestFit="1" customWidth="1"/>
    <col min="30" max="30" width="15" bestFit="1" customWidth="1"/>
    <col min="31" max="31" width="12.42578125" bestFit="1" customWidth="1"/>
  </cols>
  <sheetData>
    <row r="1" spans="1:2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0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0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0" ht="14.45" customHeight="1"/>
    <row r="5" spans="1:20" ht="14.45" customHeight="1">
      <c r="A5" s="67" t="s">
        <v>460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1:20" ht="19.5" customHeight="1">
      <c r="A6" s="70" t="s">
        <v>334</v>
      </c>
      <c r="C6" s="70" t="s">
        <v>350</v>
      </c>
      <c r="D6" s="70"/>
      <c r="E6" s="70"/>
      <c r="F6" s="70"/>
      <c r="G6" s="70"/>
      <c r="H6" s="70"/>
      <c r="I6" s="70"/>
      <c r="K6" s="70" t="s">
        <v>351</v>
      </c>
      <c r="L6" s="70"/>
      <c r="M6" s="70"/>
      <c r="N6" s="70"/>
      <c r="O6" s="70"/>
      <c r="P6" s="70"/>
      <c r="Q6" s="70"/>
    </row>
    <row r="7" spans="1:20" ht="65.25" customHeight="1">
      <c r="A7" s="70"/>
      <c r="C7" s="11" t="s">
        <v>13</v>
      </c>
      <c r="D7" s="13"/>
      <c r="E7" s="11" t="s">
        <v>461</v>
      </c>
      <c r="F7" s="13"/>
      <c r="G7" s="11" t="s">
        <v>462</v>
      </c>
      <c r="H7" s="13"/>
      <c r="I7" s="11" t="s">
        <v>463</v>
      </c>
      <c r="K7" s="11" t="s">
        <v>13</v>
      </c>
      <c r="L7" s="13"/>
      <c r="M7" s="11" t="s">
        <v>461</v>
      </c>
      <c r="N7" s="13"/>
      <c r="O7" s="11" t="s">
        <v>462</v>
      </c>
      <c r="P7" s="13"/>
      <c r="Q7" s="11" t="s">
        <v>463</v>
      </c>
    </row>
    <row r="8" spans="1:20" ht="21.75" customHeight="1">
      <c r="A8" s="5" t="s">
        <v>126</v>
      </c>
      <c r="C8" s="14">
        <v>5000</v>
      </c>
      <c r="E8" s="14">
        <v>4435037140</v>
      </c>
      <c r="G8" s="14">
        <v>4595954148</v>
      </c>
      <c r="I8" s="16">
        <v>-160917008</v>
      </c>
      <c r="K8" s="14">
        <v>20000</v>
      </c>
      <c r="M8" s="14">
        <v>18300993428</v>
      </c>
      <c r="O8" s="14">
        <v>18117660184</v>
      </c>
      <c r="Q8" s="14">
        <v>183333244</v>
      </c>
      <c r="T8" s="47"/>
    </row>
    <row r="9" spans="1:20" ht="21.75" customHeight="1">
      <c r="A9" s="6" t="s">
        <v>129</v>
      </c>
      <c r="C9" s="16">
        <v>0</v>
      </c>
      <c r="E9" s="16">
        <v>0</v>
      </c>
      <c r="G9" s="16">
        <v>0</v>
      </c>
      <c r="I9" s="16">
        <v>0</v>
      </c>
      <c r="K9" s="16">
        <v>10000</v>
      </c>
      <c r="M9" s="16">
        <v>9164237049</v>
      </c>
      <c r="O9" s="16">
        <v>8998675438</v>
      </c>
      <c r="Q9" s="16">
        <v>165561611</v>
      </c>
      <c r="T9" s="47"/>
    </row>
    <row r="10" spans="1:20" ht="21.75" customHeight="1">
      <c r="A10" s="6" t="s">
        <v>395</v>
      </c>
      <c r="C10" s="16">
        <v>0</v>
      </c>
      <c r="E10" s="16">
        <v>0</v>
      </c>
      <c r="G10" s="16">
        <v>0</v>
      </c>
      <c r="I10" s="16">
        <v>0</v>
      </c>
      <c r="K10" s="16">
        <v>8875000</v>
      </c>
      <c r="M10" s="16">
        <v>8875000000000</v>
      </c>
      <c r="O10" s="16">
        <v>7694747699149</v>
      </c>
      <c r="Q10" s="16">
        <v>1180252300851</v>
      </c>
      <c r="T10" s="47"/>
    </row>
    <row r="11" spans="1:20" ht="21.75" customHeight="1">
      <c r="A11" s="6" t="s">
        <v>382</v>
      </c>
      <c r="C11" s="16">
        <v>0</v>
      </c>
      <c r="E11" s="16">
        <v>0</v>
      </c>
      <c r="G11" s="16">
        <v>0</v>
      </c>
      <c r="I11" s="16">
        <v>0</v>
      </c>
      <c r="K11" s="16">
        <v>3479886</v>
      </c>
      <c r="M11" s="16">
        <v>2714717757119</v>
      </c>
      <c r="O11" s="16">
        <v>2833923003060</v>
      </c>
      <c r="Q11" s="16">
        <v>-119205245941</v>
      </c>
      <c r="T11" s="47"/>
    </row>
    <row r="12" spans="1:20" ht="21.75" customHeight="1">
      <c r="A12" s="6" t="s">
        <v>383</v>
      </c>
      <c r="C12" s="16">
        <v>0</v>
      </c>
      <c r="E12" s="16">
        <v>0</v>
      </c>
      <c r="G12" s="16">
        <v>0</v>
      </c>
      <c r="I12" s="16">
        <v>0</v>
      </c>
      <c r="K12" s="16">
        <v>24809</v>
      </c>
      <c r="M12" s="16">
        <v>21448116245</v>
      </c>
      <c r="O12" s="16">
        <v>22436406793</v>
      </c>
      <c r="Q12" s="16">
        <v>-988290548</v>
      </c>
      <c r="T12" s="47"/>
    </row>
    <row r="13" spans="1:20" ht="21.75" customHeight="1">
      <c r="A13" s="6" t="s">
        <v>131</v>
      </c>
      <c r="C13" s="16">
        <v>0</v>
      </c>
      <c r="E13" s="16">
        <v>0</v>
      </c>
      <c r="G13" s="16">
        <v>0</v>
      </c>
      <c r="I13" s="16">
        <v>0</v>
      </c>
      <c r="K13" s="16">
        <v>100000</v>
      </c>
      <c r="M13" s="16">
        <v>94984531250</v>
      </c>
      <c r="O13" s="16">
        <v>89983687500</v>
      </c>
      <c r="Q13" s="16">
        <v>5000843750</v>
      </c>
      <c r="T13" s="47"/>
    </row>
    <row r="14" spans="1:20" ht="21.75" customHeight="1">
      <c r="A14" s="6" t="s">
        <v>154</v>
      </c>
      <c r="C14" s="16">
        <v>100</v>
      </c>
      <c r="E14" s="16">
        <v>81153653</v>
      </c>
      <c r="G14" s="16">
        <v>94643433</v>
      </c>
      <c r="I14" s="16">
        <v>-13489780</v>
      </c>
      <c r="K14" s="16">
        <v>1200</v>
      </c>
      <c r="M14" s="16">
        <v>1025322688</v>
      </c>
      <c r="O14" s="16">
        <v>1136206958</v>
      </c>
      <c r="Q14" s="16">
        <v>-110884270</v>
      </c>
      <c r="T14" s="47"/>
    </row>
    <row r="15" spans="1:20" ht="21.75" customHeight="1">
      <c r="A15" s="6" t="s">
        <v>157</v>
      </c>
      <c r="C15" s="16">
        <v>5000</v>
      </c>
      <c r="E15" s="16">
        <v>4747417188</v>
      </c>
      <c r="G15" s="16">
        <v>4999948438</v>
      </c>
      <c r="I15" s="16">
        <v>-252531250</v>
      </c>
      <c r="K15" s="16">
        <v>5000</v>
      </c>
      <c r="M15" s="16">
        <v>4747417188</v>
      </c>
      <c r="O15" s="16">
        <v>4999948438</v>
      </c>
      <c r="Q15" s="16">
        <v>-252531250</v>
      </c>
      <c r="T15" s="47"/>
    </row>
    <row r="16" spans="1:20" ht="21.75" customHeight="1">
      <c r="A16" s="6" t="s">
        <v>160</v>
      </c>
      <c r="C16" s="16">
        <v>100</v>
      </c>
      <c r="E16" s="16">
        <v>86107756</v>
      </c>
      <c r="G16" s="16">
        <v>81573720</v>
      </c>
      <c r="I16" s="16">
        <v>4534036</v>
      </c>
      <c r="K16" s="16">
        <v>100</v>
      </c>
      <c r="M16" s="16">
        <v>86107756</v>
      </c>
      <c r="O16" s="16">
        <v>81573720</v>
      </c>
      <c r="Q16" s="16">
        <v>4534036</v>
      </c>
      <c r="T16" s="47"/>
    </row>
    <row r="17" spans="1:34" ht="21.75" customHeight="1">
      <c r="A17" s="6" t="s">
        <v>163</v>
      </c>
      <c r="C17" s="16">
        <v>5100</v>
      </c>
      <c r="E17" s="16">
        <v>4573005382</v>
      </c>
      <c r="G17" s="16">
        <v>4139305414</v>
      </c>
      <c r="I17" s="16">
        <v>433699968</v>
      </c>
      <c r="K17" s="16">
        <v>5200</v>
      </c>
      <c r="M17" s="16">
        <v>4662980834</v>
      </c>
      <c r="O17" s="16">
        <v>4220516938</v>
      </c>
      <c r="Q17" s="16">
        <v>442463896</v>
      </c>
      <c r="T17" s="47"/>
    </row>
    <row r="18" spans="1:34" ht="21.75" customHeight="1">
      <c r="A18" s="6" t="s">
        <v>169</v>
      </c>
      <c r="C18" s="16">
        <v>5400</v>
      </c>
      <c r="E18" s="16">
        <v>5131619576</v>
      </c>
      <c r="G18" s="16">
        <v>5126111981</v>
      </c>
      <c r="I18" s="16">
        <v>5507595</v>
      </c>
      <c r="K18" s="16">
        <v>5800</v>
      </c>
      <c r="M18" s="16">
        <v>5481148827</v>
      </c>
      <c r="O18" s="16">
        <v>5506043113</v>
      </c>
      <c r="Q18" s="16">
        <v>-24894286</v>
      </c>
      <c r="T18" s="47"/>
    </row>
    <row r="19" spans="1:34" ht="21.75" customHeight="1">
      <c r="A19" s="6" t="s">
        <v>176</v>
      </c>
      <c r="C19" s="16">
        <v>0</v>
      </c>
      <c r="E19" s="16">
        <v>0</v>
      </c>
      <c r="G19" s="16">
        <v>0</v>
      </c>
      <c r="I19" s="16">
        <v>0</v>
      </c>
      <c r="K19" s="16">
        <v>100</v>
      </c>
      <c r="M19" s="16">
        <v>87210057</v>
      </c>
      <c r="O19" s="16">
        <v>85888523</v>
      </c>
      <c r="Q19" s="16">
        <v>1321534</v>
      </c>
      <c r="T19" s="47"/>
    </row>
    <row r="20" spans="1:34" ht="21.75" customHeight="1">
      <c r="A20" s="6" t="s">
        <v>393</v>
      </c>
      <c r="C20" s="16">
        <v>0</v>
      </c>
      <c r="E20" s="16">
        <v>0</v>
      </c>
      <c r="G20" s="16">
        <v>0</v>
      </c>
      <c r="I20" s="16">
        <v>0</v>
      </c>
      <c r="K20" s="16">
        <v>3632950</v>
      </c>
      <c r="M20" s="16">
        <v>3632950000000</v>
      </c>
      <c r="O20" s="16">
        <v>3428447327271</v>
      </c>
      <c r="Q20" s="16">
        <v>204502672729</v>
      </c>
      <c r="T20" s="47"/>
    </row>
    <row r="21" spans="1:34" ht="21.75" customHeight="1">
      <c r="A21" s="6" t="s">
        <v>387</v>
      </c>
      <c r="C21" s="16">
        <v>0</v>
      </c>
      <c r="E21" s="16">
        <v>0</v>
      </c>
      <c r="G21" s="16">
        <v>0</v>
      </c>
      <c r="I21" s="16">
        <v>0</v>
      </c>
      <c r="K21" s="16">
        <v>798450</v>
      </c>
      <c r="M21" s="16">
        <v>798450000000</v>
      </c>
      <c r="O21" s="16">
        <v>732564841052</v>
      </c>
      <c r="Q21" s="16">
        <v>65885158948</v>
      </c>
      <c r="T21" s="47"/>
    </row>
    <row r="22" spans="1:34" ht="21.75" customHeight="1">
      <c r="A22" s="6" t="s">
        <v>386</v>
      </c>
      <c r="C22" s="16">
        <v>0</v>
      </c>
      <c r="E22" s="16">
        <v>0</v>
      </c>
      <c r="G22" s="16">
        <v>0</v>
      </c>
      <c r="I22" s="16">
        <v>0</v>
      </c>
      <c r="K22" s="16">
        <v>1003700</v>
      </c>
      <c r="M22" s="16">
        <v>1003700000000</v>
      </c>
      <c r="O22" s="16">
        <v>992138184354</v>
      </c>
      <c r="Q22" s="16">
        <v>11561815646</v>
      </c>
      <c r="T22" s="47"/>
    </row>
    <row r="23" spans="1:34" ht="21.75" customHeight="1">
      <c r="A23" s="6" t="s">
        <v>388</v>
      </c>
      <c r="C23" s="16">
        <v>0</v>
      </c>
      <c r="E23" s="16">
        <v>0</v>
      </c>
      <c r="G23" s="16">
        <v>0</v>
      </c>
      <c r="I23" s="16">
        <v>0</v>
      </c>
      <c r="K23" s="16">
        <v>30500</v>
      </c>
      <c r="M23" s="16">
        <v>30500000000</v>
      </c>
      <c r="O23" s="16">
        <v>29778461675</v>
      </c>
      <c r="Q23" s="16">
        <v>721538325</v>
      </c>
      <c r="T23" s="47"/>
    </row>
    <row r="24" spans="1:34" ht="21.75" customHeight="1">
      <c r="A24" s="6" t="s">
        <v>361</v>
      </c>
      <c r="C24" s="16">
        <v>0</v>
      </c>
      <c r="E24" s="16">
        <v>0</v>
      </c>
      <c r="G24" s="16">
        <v>0</v>
      </c>
      <c r="I24" s="16">
        <v>0</v>
      </c>
      <c r="K24" s="16">
        <v>240000000</v>
      </c>
      <c r="M24" s="16">
        <v>135259187018</v>
      </c>
      <c r="O24" s="16">
        <v>130877759864</v>
      </c>
      <c r="Q24" s="16">
        <v>4381427154</v>
      </c>
      <c r="S24" s="22"/>
      <c r="T24" s="47"/>
    </row>
    <row r="25" spans="1:34" ht="21.75" customHeight="1">
      <c r="A25" s="6" t="s">
        <v>19</v>
      </c>
      <c r="C25" s="16">
        <v>85534969</v>
      </c>
      <c r="E25" s="16">
        <v>121055416475</v>
      </c>
      <c r="G25" s="16">
        <v>114966315120</v>
      </c>
      <c r="I25" s="16">
        <v>6089101355</v>
      </c>
      <c r="K25" s="16">
        <v>505345107</v>
      </c>
      <c r="M25" s="16">
        <v>749339405915</v>
      </c>
      <c r="O25" s="16">
        <v>718767140793</v>
      </c>
      <c r="Q25" s="16">
        <v>30572265122</v>
      </c>
      <c r="S25" s="22"/>
      <c r="T25" s="47"/>
    </row>
    <row r="26" spans="1:34" ht="21.75" customHeight="1">
      <c r="A26" s="6" t="s">
        <v>20</v>
      </c>
      <c r="C26" s="16">
        <v>0</v>
      </c>
      <c r="E26" s="16">
        <v>0</v>
      </c>
      <c r="G26" s="16">
        <v>0</v>
      </c>
      <c r="I26" s="16">
        <v>0</v>
      </c>
      <c r="K26" s="16">
        <v>100943280</v>
      </c>
      <c r="M26" s="16">
        <v>419645340119</v>
      </c>
      <c r="O26" s="16">
        <v>408108430560</v>
      </c>
      <c r="Q26" s="16">
        <v>11536909559</v>
      </c>
      <c r="S26" s="22"/>
      <c r="T26" s="47"/>
      <c r="AB26" s="16"/>
      <c r="AD26" s="16"/>
      <c r="AE26" s="16"/>
      <c r="AF26" s="16"/>
      <c r="AG26" s="16"/>
      <c r="AH26" s="16"/>
    </row>
    <row r="27" spans="1:34" ht="21.75" customHeight="1">
      <c r="A27" s="6" t="s">
        <v>365</v>
      </c>
      <c r="C27" s="16">
        <v>0</v>
      </c>
      <c r="E27" s="16">
        <v>0</v>
      </c>
      <c r="G27" s="16">
        <v>0</v>
      </c>
      <c r="I27" s="16">
        <v>0</v>
      </c>
      <c r="K27" s="16">
        <v>4294569</v>
      </c>
      <c r="M27" s="16">
        <v>50066135525</v>
      </c>
      <c r="O27" s="16">
        <v>49462604403</v>
      </c>
      <c r="Q27" s="16">
        <v>603531122</v>
      </c>
      <c r="S27" s="22"/>
      <c r="T27" s="47"/>
      <c r="AB27" s="16"/>
      <c r="AD27" s="16"/>
      <c r="AE27" s="16"/>
      <c r="AF27" s="16"/>
      <c r="AG27" s="16"/>
      <c r="AH27" s="16"/>
    </row>
    <row r="28" spans="1:34" ht="21.75" customHeight="1">
      <c r="A28" s="6" t="s">
        <v>362</v>
      </c>
      <c r="C28" s="16">
        <v>0</v>
      </c>
      <c r="E28" s="16">
        <v>0</v>
      </c>
      <c r="G28" s="16">
        <v>0</v>
      </c>
      <c r="I28" s="16">
        <v>0</v>
      </c>
      <c r="K28" s="16">
        <v>132690289</v>
      </c>
      <c r="M28" s="16">
        <v>408515581705</v>
      </c>
      <c r="O28" s="16">
        <v>396160156604</v>
      </c>
      <c r="Q28" s="16">
        <v>12355425101</v>
      </c>
      <c r="S28" s="22"/>
      <c r="T28" s="47"/>
      <c r="AB28" s="16"/>
      <c r="AD28" s="16"/>
      <c r="AE28" s="16"/>
      <c r="AF28" s="16"/>
      <c r="AG28" s="16"/>
      <c r="AH28" s="16"/>
    </row>
    <row r="29" spans="1:34" ht="21.75" customHeight="1">
      <c r="A29" s="6" t="s">
        <v>22</v>
      </c>
      <c r="C29" s="16">
        <v>0</v>
      </c>
      <c r="E29" s="16">
        <v>0</v>
      </c>
      <c r="G29" s="16">
        <v>0</v>
      </c>
      <c r="I29" s="16">
        <v>0</v>
      </c>
      <c r="K29" s="16">
        <v>1</v>
      </c>
      <c r="M29" s="16">
        <v>1</v>
      </c>
      <c r="O29" s="16">
        <v>5261</v>
      </c>
      <c r="Q29" s="16">
        <v>-5260</v>
      </c>
      <c r="S29" s="22"/>
      <c r="T29" s="47"/>
      <c r="AB29" s="16"/>
      <c r="AD29" s="16"/>
      <c r="AE29" s="16"/>
      <c r="AF29" s="16"/>
      <c r="AG29" s="16"/>
      <c r="AH29" s="16"/>
    </row>
    <row r="30" spans="1:34" ht="21.75" customHeight="1">
      <c r="A30" s="6" t="s">
        <v>23</v>
      </c>
      <c r="C30" s="16">
        <v>0</v>
      </c>
      <c r="E30" s="16">
        <v>0</v>
      </c>
      <c r="G30" s="16">
        <v>0</v>
      </c>
      <c r="I30" s="16">
        <v>0</v>
      </c>
      <c r="K30" s="16">
        <v>56900000</v>
      </c>
      <c r="M30" s="16">
        <v>252762064637</v>
      </c>
      <c r="O30" s="16">
        <v>243960280857</v>
      </c>
      <c r="Q30" s="16">
        <v>8801783780</v>
      </c>
      <c r="S30" s="22"/>
      <c r="T30" s="47"/>
      <c r="AB30" s="16"/>
      <c r="AD30" s="16"/>
      <c r="AE30" s="16"/>
      <c r="AF30" s="16"/>
      <c r="AG30" s="16"/>
      <c r="AH30" s="16"/>
    </row>
    <row r="31" spans="1:34" ht="21.75" customHeight="1">
      <c r="A31" s="6" t="s">
        <v>27</v>
      </c>
      <c r="C31" s="16">
        <v>22375707</v>
      </c>
      <c r="E31" s="16">
        <v>104235902563</v>
      </c>
      <c r="G31" s="16">
        <v>103103961408</v>
      </c>
      <c r="I31" s="16">
        <v>1131941155</v>
      </c>
      <c r="K31" s="16">
        <v>59591283</v>
      </c>
      <c r="M31" s="16">
        <v>295932080892</v>
      </c>
      <c r="O31" s="16">
        <v>287492253028</v>
      </c>
      <c r="Q31" s="16">
        <v>8439827864</v>
      </c>
      <c r="S31" s="22"/>
      <c r="T31" s="47"/>
      <c r="AB31" s="16"/>
      <c r="AD31" s="16"/>
      <c r="AE31" s="16"/>
      <c r="AF31" s="16"/>
      <c r="AG31" s="16"/>
      <c r="AH31" s="16"/>
    </row>
    <row r="32" spans="1:34" ht="21.75" customHeight="1">
      <c r="A32" s="6" t="s">
        <v>29</v>
      </c>
      <c r="C32" s="16">
        <v>0</v>
      </c>
      <c r="E32" s="16">
        <v>0</v>
      </c>
      <c r="G32" s="16">
        <v>0</v>
      </c>
      <c r="I32" s="16">
        <v>0</v>
      </c>
      <c r="K32" s="16">
        <v>69813680</v>
      </c>
      <c r="M32" s="16">
        <v>517592216070</v>
      </c>
      <c r="O32" s="16">
        <v>515236301906</v>
      </c>
      <c r="Q32" s="16">
        <v>2355914164</v>
      </c>
      <c r="S32" s="22"/>
      <c r="T32" s="47"/>
      <c r="AB32" s="16"/>
      <c r="AD32" s="16"/>
      <c r="AE32" s="16"/>
      <c r="AF32" s="16"/>
      <c r="AG32" s="16"/>
      <c r="AH32" s="16"/>
    </row>
    <row r="33" spans="1:34" ht="21.75" customHeight="1">
      <c r="A33" s="6" t="s">
        <v>370</v>
      </c>
      <c r="C33" s="16">
        <v>0</v>
      </c>
      <c r="E33" s="16">
        <v>0</v>
      </c>
      <c r="G33" s="16">
        <v>0</v>
      </c>
      <c r="I33" s="16">
        <v>0</v>
      </c>
      <c r="K33" s="16">
        <v>141003569</v>
      </c>
      <c r="M33" s="16">
        <v>283183216400</v>
      </c>
      <c r="O33" s="16">
        <v>283026433151</v>
      </c>
      <c r="Q33" s="16">
        <v>156783249</v>
      </c>
      <c r="S33" s="22"/>
      <c r="T33" s="47"/>
      <c r="AB33" s="16"/>
      <c r="AD33" s="16"/>
      <c r="AE33" s="16"/>
      <c r="AF33" s="16"/>
      <c r="AG33" s="16"/>
      <c r="AH33" s="16"/>
    </row>
    <row r="34" spans="1:34" ht="21.75" customHeight="1">
      <c r="A34" s="6" t="s">
        <v>30</v>
      </c>
      <c r="C34" s="16">
        <v>10000000</v>
      </c>
      <c r="E34" s="16">
        <v>100715405348</v>
      </c>
      <c r="G34" s="16">
        <v>96098835800</v>
      </c>
      <c r="I34" s="16">
        <v>4616569548</v>
      </c>
      <c r="K34" s="16">
        <v>10000000</v>
      </c>
      <c r="M34" s="16">
        <v>100715405348</v>
      </c>
      <c r="O34" s="16">
        <v>96098835800</v>
      </c>
      <c r="Q34" s="16">
        <v>4616569548</v>
      </c>
      <c r="S34" s="22"/>
      <c r="T34" s="47"/>
      <c r="AB34" s="16"/>
      <c r="AD34" s="16"/>
      <c r="AE34" s="16"/>
      <c r="AF34" s="16"/>
      <c r="AG34" s="16"/>
      <c r="AH34" s="16"/>
    </row>
    <row r="35" spans="1:34" ht="21.75" customHeight="1">
      <c r="A35" s="6" t="s">
        <v>368</v>
      </c>
      <c r="C35" s="16">
        <v>0</v>
      </c>
      <c r="E35" s="16">
        <v>0</v>
      </c>
      <c r="G35" s="16">
        <v>0</v>
      </c>
      <c r="I35" s="16">
        <v>0</v>
      </c>
      <c r="K35" s="16">
        <v>6762922</v>
      </c>
      <c r="M35" s="16">
        <v>68377008809</v>
      </c>
      <c r="O35" s="16">
        <v>66307749370</v>
      </c>
      <c r="Q35" s="16">
        <v>2069259439</v>
      </c>
      <c r="S35" s="22"/>
      <c r="T35" s="47"/>
      <c r="AB35" s="16"/>
      <c r="AD35" s="16"/>
      <c r="AE35" s="16"/>
      <c r="AF35" s="16"/>
      <c r="AG35" s="16"/>
      <c r="AH35" s="16"/>
    </row>
    <row r="36" spans="1:34" ht="21.75" customHeight="1">
      <c r="A36" s="6" t="s">
        <v>357</v>
      </c>
      <c r="C36" s="16">
        <v>0</v>
      </c>
      <c r="E36" s="16">
        <v>0</v>
      </c>
      <c r="G36" s="16">
        <v>0</v>
      </c>
      <c r="I36" s="16">
        <v>0</v>
      </c>
      <c r="K36" s="16">
        <v>4213815</v>
      </c>
      <c r="M36" s="16">
        <v>11752237374</v>
      </c>
      <c r="O36" s="16">
        <v>9900544143</v>
      </c>
      <c r="Q36" s="16">
        <v>1851693231</v>
      </c>
      <c r="S36" s="22"/>
      <c r="T36" s="47"/>
      <c r="AB36" s="49"/>
    </row>
    <row r="37" spans="1:34" ht="21.75" customHeight="1">
      <c r="A37" s="6" t="s">
        <v>35</v>
      </c>
      <c r="C37" s="16">
        <v>0</v>
      </c>
      <c r="E37" s="16">
        <v>0</v>
      </c>
      <c r="G37" s="16">
        <v>0</v>
      </c>
      <c r="I37" s="16">
        <v>0</v>
      </c>
      <c r="K37" s="16">
        <v>1455829</v>
      </c>
      <c r="M37" s="16">
        <v>8512299962</v>
      </c>
      <c r="O37" s="16">
        <v>8504545624</v>
      </c>
      <c r="Q37" s="16">
        <v>7754338</v>
      </c>
      <c r="S37" s="22"/>
      <c r="T37" s="47"/>
    </row>
    <row r="38" spans="1:34" ht="21.75" customHeight="1">
      <c r="A38" s="6" t="s">
        <v>33</v>
      </c>
      <c r="C38" s="16">
        <v>12938473</v>
      </c>
      <c r="E38" s="16">
        <v>168583029815</v>
      </c>
      <c r="G38" s="16">
        <v>166078934705</v>
      </c>
      <c r="I38" s="16">
        <v>2504095110</v>
      </c>
      <c r="K38" s="16">
        <v>21088473</v>
      </c>
      <c r="M38" s="16">
        <v>287854380444</v>
      </c>
      <c r="O38" s="16">
        <v>284530249252</v>
      </c>
      <c r="Q38" s="16">
        <v>3324131192</v>
      </c>
      <c r="S38" s="22"/>
      <c r="T38" s="47"/>
    </row>
    <row r="39" spans="1:34" ht="21.75" customHeight="1">
      <c r="A39" s="6" t="s">
        <v>42</v>
      </c>
      <c r="C39" s="16">
        <v>7981953</v>
      </c>
      <c r="E39" s="16">
        <v>105293812244</v>
      </c>
      <c r="G39" s="16">
        <v>107335202064</v>
      </c>
      <c r="I39" s="16">
        <v>-2041389820</v>
      </c>
      <c r="K39" s="16">
        <v>7981953</v>
      </c>
      <c r="M39" s="16">
        <v>105293812244</v>
      </c>
      <c r="O39" s="16">
        <v>106951431166</v>
      </c>
      <c r="Q39" s="16">
        <v>-1657618922</v>
      </c>
      <c r="S39" s="22"/>
      <c r="T39" s="47"/>
    </row>
    <row r="40" spans="1:34" ht="21.75" customHeight="1">
      <c r="A40" s="6" t="s">
        <v>366</v>
      </c>
      <c r="C40" s="16">
        <v>0</v>
      </c>
      <c r="E40" s="16">
        <v>0</v>
      </c>
      <c r="G40" s="16">
        <v>0</v>
      </c>
      <c r="I40" s="16">
        <v>0</v>
      </c>
      <c r="K40" s="16">
        <v>8800000</v>
      </c>
      <c r="M40" s="16">
        <v>13098618971</v>
      </c>
      <c r="O40" s="16">
        <v>12736711534</v>
      </c>
      <c r="Q40" s="16">
        <v>361907437</v>
      </c>
      <c r="S40" s="22"/>
      <c r="T40" s="47"/>
    </row>
    <row r="41" spans="1:34" ht="21.75" customHeight="1">
      <c r="A41" s="6" t="s">
        <v>369</v>
      </c>
      <c r="C41" s="16">
        <v>0</v>
      </c>
      <c r="E41" s="16">
        <v>0</v>
      </c>
      <c r="G41" s="16">
        <v>0</v>
      </c>
      <c r="I41" s="16">
        <v>0</v>
      </c>
      <c r="K41" s="16">
        <v>7187229</v>
      </c>
      <c r="M41" s="16">
        <v>14360374740</v>
      </c>
      <c r="O41" s="16">
        <v>13965100295</v>
      </c>
      <c r="Q41" s="16">
        <v>395274445</v>
      </c>
      <c r="S41" s="22"/>
      <c r="T41" s="47"/>
    </row>
    <row r="42" spans="1:34" ht="21.75" customHeight="1">
      <c r="A42" s="6" t="s">
        <v>364</v>
      </c>
      <c r="C42" s="16">
        <v>0</v>
      </c>
      <c r="E42" s="16">
        <v>0</v>
      </c>
      <c r="G42" s="16">
        <v>0</v>
      </c>
      <c r="I42" s="16">
        <v>0</v>
      </c>
      <c r="K42" s="16">
        <v>23945609</v>
      </c>
      <c r="M42" s="16">
        <v>1078221091243</v>
      </c>
      <c r="O42" s="16">
        <v>1041821530399</v>
      </c>
      <c r="Q42" s="16">
        <v>36399560844</v>
      </c>
      <c r="S42" s="22"/>
      <c r="T42" s="47"/>
    </row>
    <row r="43" spans="1:34" ht="21.75" customHeight="1">
      <c r="A43" s="6" t="s">
        <v>43</v>
      </c>
      <c r="C43" s="16">
        <v>0</v>
      </c>
      <c r="E43" s="16">
        <v>0</v>
      </c>
      <c r="G43" s="16">
        <v>0</v>
      </c>
      <c r="I43" s="16">
        <v>0</v>
      </c>
      <c r="K43" s="16">
        <v>8600000</v>
      </c>
      <c r="M43" s="16">
        <v>99680567560</v>
      </c>
      <c r="O43" s="16">
        <v>96779728664</v>
      </c>
      <c r="Q43" s="16">
        <v>2900838896</v>
      </c>
      <c r="S43" s="22"/>
      <c r="T43" s="47"/>
    </row>
    <row r="44" spans="1:34" ht="21.75" customHeight="1">
      <c r="A44" s="6" t="s">
        <v>44</v>
      </c>
      <c r="C44" s="16">
        <v>0</v>
      </c>
      <c r="E44" s="16">
        <v>0</v>
      </c>
      <c r="G44" s="16">
        <v>0</v>
      </c>
      <c r="I44" s="16">
        <v>0</v>
      </c>
      <c r="K44" s="16">
        <v>13000000</v>
      </c>
      <c r="M44" s="16">
        <v>39319014072</v>
      </c>
      <c r="O44" s="16">
        <v>38983268021</v>
      </c>
      <c r="Q44" s="16">
        <v>335746051</v>
      </c>
      <c r="S44" s="22"/>
      <c r="T44" s="47"/>
    </row>
    <row r="45" spans="1:34" ht="21.75" customHeight="1">
      <c r="A45" s="6" t="s">
        <v>358</v>
      </c>
      <c r="C45" s="16">
        <v>0</v>
      </c>
      <c r="E45" s="16">
        <v>0</v>
      </c>
      <c r="G45" s="16">
        <v>0</v>
      </c>
      <c r="I45" s="16">
        <v>0</v>
      </c>
      <c r="K45" s="16">
        <v>26300000</v>
      </c>
      <c r="M45" s="16">
        <v>99182919055</v>
      </c>
      <c r="O45" s="16">
        <v>95998496849</v>
      </c>
      <c r="Q45" s="16">
        <v>3184422206</v>
      </c>
      <c r="S45" s="22"/>
      <c r="T45" s="47"/>
    </row>
    <row r="46" spans="1:34" ht="21.75" customHeight="1">
      <c r="A46" s="6" t="s">
        <v>359</v>
      </c>
      <c r="C46" s="16">
        <v>0</v>
      </c>
      <c r="E46" s="16">
        <v>0</v>
      </c>
      <c r="G46" s="16">
        <v>0</v>
      </c>
      <c r="I46" s="16">
        <v>0</v>
      </c>
      <c r="K46" s="16">
        <v>257511534</v>
      </c>
      <c r="M46" s="16">
        <v>262021746485</v>
      </c>
      <c r="O46" s="16">
        <v>254236264760</v>
      </c>
      <c r="Q46" s="16">
        <v>7785481725</v>
      </c>
      <c r="S46" s="22"/>
      <c r="T46" s="47"/>
      <c r="AB46" s="16"/>
    </row>
    <row r="47" spans="1:34" ht="21.75" customHeight="1">
      <c r="A47" s="6" t="s">
        <v>360</v>
      </c>
      <c r="C47" s="16">
        <v>0</v>
      </c>
      <c r="E47" s="16">
        <v>0</v>
      </c>
      <c r="G47" s="16">
        <v>0</v>
      </c>
      <c r="I47" s="16">
        <v>0</v>
      </c>
      <c r="K47" s="16">
        <v>119000000</v>
      </c>
      <c r="M47" s="16">
        <v>132672652836</v>
      </c>
      <c r="O47" s="16">
        <v>130929118139</v>
      </c>
      <c r="Q47" s="16">
        <v>1743534697</v>
      </c>
      <c r="S47" s="22"/>
      <c r="T47" s="47"/>
      <c r="AB47" s="16"/>
    </row>
    <row r="48" spans="1:34" ht="21.75" customHeight="1">
      <c r="A48" s="6" t="s">
        <v>367</v>
      </c>
      <c r="C48" s="16">
        <v>0</v>
      </c>
      <c r="E48" s="16">
        <v>0</v>
      </c>
      <c r="G48" s="16">
        <v>0</v>
      </c>
      <c r="I48" s="16">
        <v>0</v>
      </c>
      <c r="K48" s="16">
        <v>45860124</v>
      </c>
      <c r="M48" s="16">
        <v>131628963542</v>
      </c>
      <c r="O48" s="16">
        <v>127743945848</v>
      </c>
      <c r="Q48" s="16">
        <v>3885017694</v>
      </c>
      <c r="S48" s="22"/>
      <c r="T48" s="47"/>
      <c r="AB48" s="16"/>
    </row>
    <row r="49" spans="1:31" ht="21.75" customHeight="1">
      <c r="A49" s="6" t="s">
        <v>45</v>
      </c>
      <c r="C49" s="16">
        <v>7839783</v>
      </c>
      <c r="E49" s="16">
        <v>104036077025</v>
      </c>
      <c r="G49" s="16">
        <v>101551878909</v>
      </c>
      <c r="I49" s="16">
        <v>2484198116</v>
      </c>
      <c r="K49" s="16">
        <v>25894821</v>
      </c>
      <c r="M49" s="16">
        <v>368767474201</v>
      </c>
      <c r="O49" s="16">
        <v>371097708432</v>
      </c>
      <c r="Q49" s="16">
        <v>-2330234231</v>
      </c>
      <c r="S49" s="22"/>
      <c r="T49" s="47"/>
      <c r="AB49" s="16"/>
    </row>
    <row r="50" spans="1:31" ht="21.75" customHeight="1">
      <c r="A50" s="6" t="s">
        <v>46</v>
      </c>
      <c r="C50" s="16">
        <v>19233979</v>
      </c>
      <c r="E50" s="16">
        <v>349512269180</v>
      </c>
      <c r="G50" s="16">
        <v>334237141978</v>
      </c>
      <c r="I50" s="16">
        <v>15275127202</v>
      </c>
      <c r="K50" s="16">
        <v>19477953</v>
      </c>
      <c r="M50" s="16">
        <v>354230565923</v>
      </c>
      <c r="O50" s="16">
        <v>338753260351</v>
      </c>
      <c r="Q50" s="16">
        <v>15477305572</v>
      </c>
      <c r="S50" s="22"/>
      <c r="T50" s="47"/>
      <c r="AB50" s="16"/>
    </row>
    <row r="51" spans="1:31" ht="21.75" customHeight="1">
      <c r="A51" s="6" t="s">
        <v>47</v>
      </c>
      <c r="C51" s="16">
        <v>0</v>
      </c>
      <c r="E51" s="16">
        <v>0</v>
      </c>
      <c r="G51" s="16">
        <v>0</v>
      </c>
      <c r="I51" s="16">
        <v>0</v>
      </c>
      <c r="K51" s="16">
        <v>11415000</v>
      </c>
      <c r="M51" s="16">
        <v>170453238193</v>
      </c>
      <c r="O51" s="16">
        <v>165954352086</v>
      </c>
      <c r="Q51" s="16">
        <v>4498886107</v>
      </c>
      <c r="S51" s="22"/>
      <c r="T51" s="47"/>
      <c r="AB51" s="16"/>
    </row>
    <row r="52" spans="1:31" ht="21.75" customHeight="1">
      <c r="A52" s="6" t="s">
        <v>50</v>
      </c>
      <c r="C52" s="16">
        <v>0</v>
      </c>
      <c r="E52" s="16">
        <v>0</v>
      </c>
      <c r="G52" s="16">
        <v>0</v>
      </c>
      <c r="I52" s="16">
        <v>0</v>
      </c>
      <c r="K52" s="16">
        <v>9348000</v>
      </c>
      <c r="M52" s="16">
        <v>99429477517</v>
      </c>
      <c r="O52" s="16">
        <v>96532100515</v>
      </c>
      <c r="Q52" s="16">
        <v>2897377002</v>
      </c>
      <c r="S52" s="22"/>
      <c r="T52" s="47"/>
      <c r="AB52" s="16"/>
    </row>
    <row r="53" spans="1:31" ht="21.75" customHeight="1">
      <c r="A53" s="6" t="s">
        <v>356</v>
      </c>
      <c r="C53" s="16">
        <v>0</v>
      </c>
      <c r="E53" s="16">
        <v>0</v>
      </c>
      <c r="G53" s="16">
        <v>0</v>
      </c>
      <c r="I53" s="16">
        <v>0</v>
      </c>
      <c r="K53" s="16">
        <v>252945468</v>
      </c>
      <c r="M53" s="16">
        <v>2973763590041</v>
      </c>
      <c r="O53" s="16">
        <v>2891747334482</v>
      </c>
      <c r="Q53" s="16">
        <v>82016255559</v>
      </c>
      <c r="S53" s="22"/>
      <c r="T53" s="47"/>
      <c r="AB53" s="16"/>
    </row>
    <row r="54" spans="1:31" ht="21.75" customHeight="1">
      <c r="A54" s="6" t="s">
        <v>36</v>
      </c>
      <c r="C54" s="16">
        <v>0</v>
      </c>
      <c r="E54" s="16">
        <v>0</v>
      </c>
      <c r="G54" s="16">
        <v>0</v>
      </c>
      <c r="I54" s="16">
        <v>0</v>
      </c>
      <c r="K54" s="16">
        <v>73148901</v>
      </c>
      <c r="M54" s="16">
        <v>584134682831</v>
      </c>
      <c r="O54" s="16">
        <v>580097713797</v>
      </c>
      <c r="Q54" s="16">
        <v>4036969034</v>
      </c>
      <c r="S54" s="22"/>
      <c r="T54" s="47"/>
    </row>
    <row r="55" spans="1:31" ht="21.75" customHeight="1">
      <c r="A55" s="6" t="s">
        <v>363</v>
      </c>
      <c r="C55" s="16">
        <v>0</v>
      </c>
      <c r="E55" s="16">
        <v>0</v>
      </c>
      <c r="G55" s="16">
        <v>0</v>
      </c>
      <c r="I55" s="16">
        <v>0</v>
      </c>
      <c r="K55" s="16">
        <v>59261124</v>
      </c>
      <c r="M55" s="16">
        <v>421076867278</v>
      </c>
      <c r="O55" s="16">
        <v>424719462607</v>
      </c>
      <c r="Q55" s="16">
        <v>-3642595329</v>
      </c>
      <c r="S55" s="22"/>
      <c r="T55" s="47"/>
    </row>
    <row r="56" spans="1:31" ht="21.75" customHeight="1">
      <c r="A56" s="6" t="s">
        <v>37</v>
      </c>
      <c r="C56" s="16">
        <v>0</v>
      </c>
      <c r="E56" s="16">
        <v>0</v>
      </c>
      <c r="G56" s="16">
        <v>0</v>
      </c>
      <c r="I56" s="16">
        <v>0</v>
      </c>
      <c r="K56" s="16">
        <v>7000000</v>
      </c>
      <c r="M56" s="16">
        <v>31193992125</v>
      </c>
      <c r="O56" s="16">
        <v>30894912703</v>
      </c>
      <c r="Q56" s="16">
        <v>299079422</v>
      </c>
      <c r="S56" s="22"/>
      <c r="T56" s="47"/>
      <c r="AB56" s="16"/>
    </row>
    <row r="57" spans="1:31" ht="21.75" customHeight="1">
      <c r="A57" s="6" t="s">
        <v>38</v>
      </c>
      <c r="C57" s="16">
        <v>0</v>
      </c>
      <c r="E57" s="16">
        <v>0</v>
      </c>
      <c r="G57" s="16">
        <v>0</v>
      </c>
      <c r="I57" s="16">
        <v>0</v>
      </c>
      <c r="K57" s="16">
        <v>17758769</v>
      </c>
      <c r="M57" s="16">
        <v>245910774486</v>
      </c>
      <c r="O57" s="16">
        <v>238648852477</v>
      </c>
      <c r="Q57" s="16">
        <v>7261922009</v>
      </c>
      <c r="S57" s="22"/>
      <c r="T57" s="47"/>
      <c r="AB57" s="16"/>
    </row>
    <row r="58" spans="1:31" ht="21.75" customHeight="1">
      <c r="A58" s="6" t="s">
        <v>39</v>
      </c>
      <c r="C58" s="16">
        <v>0</v>
      </c>
      <c r="E58" s="16">
        <v>0</v>
      </c>
      <c r="G58" s="16">
        <v>0</v>
      </c>
      <c r="I58" s="16">
        <v>0</v>
      </c>
      <c r="K58" s="16">
        <v>14250000</v>
      </c>
      <c r="M58" s="16">
        <v>180430454490</v>
      </c>
      <c r="O58" s="16">
        <v>175277191599</v>
      </c>
      <c r="Q58" s="16">
        <v>5153262891</v>
      </c>
      <c r="S58" s="22"/>
      <c r="T58" s="47"/>
      <c r="AB58" s="16"/>
    </row>
    <row r="59" spans="1:31" ht="21.75" customHeight="1">
      <c r="A59" s="6" t="s">
        <v>111</v>
      </c>
      <c r="C59" s="16">
        <v>2820000</v>
      </c>
      <c r="E59" s="16">
        <v>14012353793000</v>
      </c>
      <c r="G59" s="16">
        <v>12947737405900</v>
      </c>
      <c r="I59" s="16">
        <v>1064616387100</v>
      </c>
      <c r="K59" s="16">
        <v>2820100</v>
      </c>
      <c r="M59" s="16">
        <v>14012824491597</v>
      </c>
      <c r="O59" s="16">
        <v>12948196733545</v>
      </c>
      <c r="Q59" s="16">
        <v>1064627758052</v>
      </c>
      <c r="T59" s="47"/>
      <c r="AB59" s="16"/>
    </row>
    <row r="60" spans="1:31" ht="21.75" customHeight="1">
      <c r="A60" s="6" t="s">
        <v>114</v>
      </c>
      <c r="C60" s="16">
        <v>0</v>
      </c>
      <c r="E60" s="16">
        <v>0</v>
      </c>
      <c r="G60" s="16">
        <v>0</v>
      </c>
      <c r="I60" s="16">
        <v>0</v>
      </c>
      <c r="K60" s="16">
        <v>32500</v>
      </c>
      <c r="M60" s="16">
        <v>57922335044</v>
      </c>
      <c r="O60" s="16">
        <v>57002994356</v>
      </c>
      <c r="Q60" s="16">
        <v>919340688</v>
      </c>
      <c r="T60" s="47"/>
      <c r="AB60" s="16"/>
    </row>
    <row r="61" spans="1:31" ht="21.75" customHeight="1">
      <c r="A61" s="6" t="s">
        <v>76</v>
      </c>
      <c r="C61" s="16">
        <v>0</v>
      </c>
      <c r="E61" s="16">
        <v>0</v>
      </c>
      <c r="G61" s="16">
        <v>0</v>
      </c>
      <c r="I61" s="16">
        <v>0</v>
      </c>
      <c r="K61" s="16">
        <v>60000</v>
      </c>
      <c r="M61" s="16">
        <v>8587012369</v>
      </c>
      <c r="O61" s="16">
        <v>8494729377</v>
      </c>
      <c r="Q61" s="16">
        <v>92282992</v>
      </c>
      <c r="T61" s="47"/>
      <c r="AB61" s="16"/>
      <c r="AE61" s="29"/>
    </row>
    <row r="62" spans="1:31" ht="21.75" customHeight="1">
      <c r="A62" s="6" t="s">
        <v>78</v>
      </c>
      <c r="C62" s="16">
        <v>12516000</v>
      </c>
      <c r="E62" s="16">
        <v>299318500469</v>
      </c>
      <c r="G62" s="16">
        <v>330520210978</v>
      </c>
      <c r="I62" s="16">
        <v>-31201710509</v>
      </c>
      <c r="K62" s="16">
        <v>12516000</v>
      </c>
      <c r="M62" s="16">
        <v>299318500469</v>
      </c>
      <c r="O62" s="16">
        <v>330520210978</v>
      </c>
      <c r="Q62" s="16">
        <v>-31201710509</v>
      </c>
      <c r="S62" s="6"/>
      <c r="T62" s="47"/>
      <c r="AB62" s="16"/>
      <c r="AE62" s="29"/>
    </row>
    <row r="63" spans="1:31" ht="21.75" customHeight="1">
      <c r="A63" s="6" t="s">
        <v>374</v>
      </c>
      <c r="C63" s="16">
        <v>0</v>
      </c>
      <c r="E63" s="16">
        <v>0</v>
      </c>
      <c r="G63" s="16">
        <v>0</v>
      </c>
      <c r="I63" s="16">
        <v>0</v>
      </c>
      <c r="K63" s="16">
        <v>10000000</v>
      </c>
      <c r="M63" s="16">
        <v>125850375000</v>
      </c>
      <c r="O63" s="16">
        <v>124222564284</v>
      </c>
      <c r="Q63" s="16">
        <v>1627810716</v>
      </c>
      <c r="S63" s="6"/>
      <c r="T63" s="47"/>
      <c r="AB63" s="16"/>
      <c r="AE63" s="29"/>
    </row>
    <row r="64" spans="1:31" ht="21.75" customHeight="1">
      <c r="A64" s="6" t="s">
        <v>376</v>
      </c>
      <c r="C64" s="16">
        <v>0</v>
      </c>
      <c r="E64" s="16">
        <v>0</v>
      </c>
      <c r="G64" s="16">
        <v>0</v>
      </c>
      <c r="I64" s="16">
        <v>0</v>
      </c>
      <c r="K64" s="16">
        <v>10000000</v>
      </c>
      <c r="M64" s="16">
        <v>94437721900</v>
      </c>
      <c r="O64" s="16">
        <v>93444631737</v>
      </c>
      <c r="Q64" s="16">
        <v>993090163</v>
      </c>
      <c r="S64" s="6"/>
      <c r="T64" s="47"/>
      <c r="AB64" s="16"/>
      <c r="AE64" s="29"/>
    </row>
    <row r="65" spans="1:31" ht="21.75" customHeight="1">
      <c r="A65" s="6" t="s">
        <v>83</v>
      </c>
      <c r="C65" s="16">
        <v>2000000</v>
      </c>
      <c r="E65" s="16">
        <v>23461531679</v>
      </c>
      <c r="G65" s="16">
        <v>23417176954</v>
      </c>
      <c r="I65" s="16">
        <v>44354725</v>
      </c>
      <c r="K65" s="16">
        <v>2000000</v>
      </c>
      <c r="M65" s="16">
        <v>23461531679</v>
      </c>
      <c r="O65" s="16">
        <v>23172394578</v>
      </c>
      <c r="Q65" s="16">
        <v>289137101</v>
      </c>
      <c r="S65" s="6"/>
      <c r="T65" s="47"/>
      <c r="AB65" s="16"/>
      <c r="AE65" s="29"/>
    </row>
    <row r="66" spans="1:31" ht="21.75" customHeight="1">
      <c r="A66" s="6" t="s">
        <v>84</v>
      </c>
      <c r="C66" s="16">
        <v>2000000</v>
      </c>
      <c r="E66" s="16">
        <v>21451068361</v>
      </c>
      <c r="G66" s="16">
        <v>21192531032</v>
      </c>
      <c r="I66" s="16">
        <v>258537329</v>
      </c>
      <c r="K66" s="16">
        <v>2000000</v>
      </c>
      <c r="M66" s="16">
        <v>21451068361</v>
      </c>
      <c r="O66" s="16">
        <v>21108214708</v>
      </c>
      <c r="Q66" s="16">
        <v>342853653</v>
      </c>
      <c r="S66" s="6"/>
      <c r="T66" s="47"/>
      <c r="AB66" s="16"/>
      <c r="AE66" s="29"/>
    </row>
    <row r="67" spans="1:31" ht="21.75" customHeight="1">
      <c r="A67" s="6" t="s">
        <v>85</v>
      </c>
      <c r="C67" s="16">
        <v>7219774</v>
      </c>
      <c r="E67" s="16">
        <v>1155338845712</v>
      </c>
      <c r="G67" s="16">
        <v>930933668262</v>
      </c>
      <c r="I67" s="16">
        <v>224405177450</v>
      </c>
      <c r="K67" s="16">
        <v>39872664</v>
      </c>
      <c r="M67" s="16">
        <v>4617511539608</v>
      </c>
      <c r="O67" s="16">
        <v>4323723325842</v>
      </c>
      <c r="Q67" s="16">
        <v>293788213766</v>
      </c>
      <c r="T67" s="47"/>
      <c r="AB67" s="16"/>
      <c r="AE67" s="29"/>
    </row>
    <row r="68" spans="1:31" ht="21.75" customHeight="1">
      <c r="A68" s="6" t="s">
        <v>375</v>
      </c>
      <c r="C68" s="16">
        <v>0</v>
      </c>
      <c r="E68" s="16">
        <v>0</v>
      </c>
      <c r="G68" s="16">
        <v>0</v>
      </c>
      <c r="I68" s="16">
        <v>0</v>
      </c>
      <c r="K68" s="16">
        <v>1648597</v>
      </c>
      <c r="M68" s="16">
        <v>17790290913</v>
      </c>
      <c r="O68" s="16">
        <v>17204890831</v>
      </c>
      <c r="Q68" s="16">
        <v>585400082</v>
      </c>
      <c r="T68" s="47"/>
      <c r="AE68" s="29"/>
    </row>
    <row r="69" spans="1:31" ht="21.75" customHeight="1">
      <c r="A69" s="6" t="s">
        <v>93</v>
      </c>
      <c r="C69" s="16">
        <v>149594</v>
      </c>
      <c r="E69" s="16">
        <v>57717237449</v>
      </c>
      <c r="G69" s="16">
        <v>56225038674</v>
      </c>
      <c r="I69" s="16">
        <v>1492198775</v>
      </c>
      <c r="K69" s="16">
        <v>1391385</v>
      </c>
      <c r="M69" s="16">
        <v>486150297752</v>
      </c>
      <c r="O69" s="16">
        <v>469374184589</v>
      </c>
      <c r="Q69" s="16">
        <v>16776113163</v>
      </c>
      <c r="T69" s="47"/>
      <c r="AE69" s="29"/>
    </row>
    <row r="70" spans="1:31" ht="21.75" customHeight="1">
      <c r="A70" s="6" t="s">
        <v>179</v>
      </c>
      <c r="C70" s="16">
        <v>0</v>
      </c>
      <c r="E70" s="16">
        <v>0</v>
      </c>
      <c r="G70" s="16">
        <v>0</v>
      </c>
      <c r="I70" s="16">
        <v>0</v>
      </c>
      <c r="K70" s="16">
        <v>100</v>
      </c>
      <c r="M70" s="16">
        <v>94948345</v>
      </c>
      <c r="O70" s="16">
        <v>89985547</v>
      </c>
      <c r="Q70" s="16">
        <v>4962798</v>
      </c>
      <c r="T70" s="47"/>
      <c r="AB70" s="29"/>
    </row>
    <row r="71" spans="1:31" ht="21.75" customHeight="1">
      <c r="A71" s="6" t="s">
        <v>182</v>
      </c>
      <c r="C71" s="16">
        <v>100</v>
      </c>
      <c r="E71" s="16">
        <v>85690984</v>
      </c>
      <c r="G71" s="16">
        <v>100000840</v>
      </c>
      <c r="I71" s="16">
        <v>-14309856</v>
      </c>
      <c r="K71" s="16">
        <v>300</v>
      </c>
      <c r="M71" s="16">
        <v>270840259</v>
      </c>
      <c r="O71" s="16">
        <v>300097924</v>
      </c>
      <c r="Q71" s="16">
        <v>-29257665</v>
      </c>
      <c r="T71" s="47"/>
    </row>
    <row r="72" spans="1:31" ht="21.75" customHeight="1">
      <c r="A72" s="6" t="s">
        <v>185</v>
      </c>
      <c r="C72" s="16">
        <v>0</v>
      </c>
      <c r="E72" s="16">
        <v>0</v>
      </c>
      <c r="G72" s="16">
        <v>0</v>
      </c>
      <c r="I72" s="16">
        <v>0</v>
      </c>
      <c r="K72" s="16">
        <v>1000</v>
      </c>
      <c r="M72" s="16">
        <v>856908806</v>
      </c>
      <c r="O72" s="16">
        <v>854915946</v>
      </c>
      <c r="Q72" s="16">
        <v>1992860</v>
      </c>
      <c r="T72" s="47"/>
    </row>
    <row r="73" spans="1:31" ht="21.75" customHeight="1">
      <c r="A73" s="6" t="s">
        <v>188</v>
      </c>
      <c r="C73" s="16">
        <v>100</v>
      </c>
      <c r="E73" s="16">
        <v>81406515</v>
      </c>
      <c r="G73" s="16">
        <v>81167748</v>
      </c>
      <c r="I73" s="16">
        <v>238767</v>
      </c>
      <c r="K73" s="16">
        <v>200</v>
      </c>
      <c r="M73" s="16">
        <v>167097399</v>
      </c>
      <c r="O73" s="16">
        <v>162379705</v>
      </c>
      <c r="Q73" s="16">
        <v>4717694</v>
      </c>
      <c r="T73" s="47"/>
    </row>
    <row r="74" spans="1:31" ht="21.75" customHeight="1">
      <c r="A74" s="6" t="s">
        <v>191</v>
      </c>
      <c r="C74" s="16">
        <v>100</v>
      </c>
      <c r="E74" s="16">
        <v>82606162</v>
      </c>
      <c r="G74" s="16">
        <v>86699581</v>
      </c>
      <c r="I74" s="16">
        <v>-4093419</v>
      </c>
      <c r="K74" s="16">
        <v>7700</v>
      </c>
      <c r="M74" s="16">
        <v>6695663361</v>
      </c>
      <c r="O74" s="16">
        <v>6679282782</v>
      </c>
      <c r="Q74" s="16">
        <v>16380579</v>
      </c>
      <c r="T74" s="47"/>
      <c r="AB74" s="29"/>
    </row>
    <row r="75" spans="1:31" ht="21.75" customHeight="1">
      <c r="A75" s="6" t="s">
        <v>194</v>
      </c>
      <c r="C75" s="16">
        <v>100</v>
      </c>
      <c r="E75" s="16">
        <v>81406515</v>
      </c>
      <c r="G75" s="16">
        <v>81490837</v>
      </c>
      <c r="I75" s="16">
        <v>-84322</v>
      </c>
      <c r="K75" s="16">
        <v>200</v>
      </c>
      <c r="M75" s="16">
        <v>167097399</v>
      </c>
      <c r="O75" s="16">
        <v>163025916</v>
      </c>
      <c r="Q75" s="16">
        <v>4071483</v>
      </c>
      <c r="T75" s="47"/>
    </row>
    <row r="76" spans="1:31" ht="21.75" customHeight="1">
      <c r="A76" s="6" t="s">
        <v>197</v>
      </c>
      <c r="C76" s="16">
        <v>100</v>
      </c>
      <c r="E76" s="16">
        <v>81406515</v>
      </c>
      <c r="G76" s="16">
        <v>81168309</v>
      </c>
      <c r="I76" s="16">
        <v>238206</v>
      </c>
      <c r="K76" s="16">
        <v>200</v>
      </c>
      <c r="M76" s="16">
        <v>167097399</v>
      </c>
      <c r="O76" s="16">
        <v>162380801</v>
      </c>
      <c r="Q76" s="16">
        <v>4716598</v>
      </c>
      <c r="T76" s="47"/>
    </row>
    <row r="77" spans="1:31" ht="21.75" customHeight="1">
      <c r="A77" s="6" t="s">
        <v>385</v>
      </c>
      <c r="C77" s="16">
        <v>0</v>
      </c>
      <c r="E77" s="16">
        <v>0</v>
      </c>
      <c r="G77" s="16">
        <v>0</v>
      </c>
      <c r="I77" s="16">
        <v>0</v>
      </c>
      <c r="K77" s="16">
        <v>8000000</v>
      </c>
      <c r="M77" s="16">
        <v>6664309594074</v>
      </c>
      <c r="O77" s="16">
        <v>7198695000000</v>
      </c>
      <c r="Q77" s="16">
        <v>-534385405926</v>
      </c>
      <c r="T77" s="47"/>
    </row>
    <row r="78" spans="1:31" ht="21.75" customHeight="1">
      <c r="A78" s="6" t="s">
        <v>206</v>
      </c>
      <c r="C78" s="16">
        <v>0</v>
      </c>
      <c r="E78" s="16">
        <v>0</v>
      </c>
      <c r="G78" s="16">
        <v>0</v>
      </c>
      <c r="I78" s="16">
        <v>0</v>
      </c>
      <c r="K78" s="16">
        <v>10000</v>
      </c>
      <c r="M78" s="16">
        <v>9257463518</v>
      </c>
      <c r="O78" s="16">
        <v>8998368750</v>
      </c>
      <c r="Q78" s="16">
        <v>259094768</v>
      </c>
      <c r="T78" s="47"/>
    </row>
    <row r="79" spans="1:31" ht="21.75" customHeight="1">
      <c r="A79" s="6" t="s">
        <v>209</v>
      </c>
      <c r="C79" s="16">
        <v>0</v>
      </c>
      <c r="E79" s="16">
        <v>0</v>
      </c>
      <c r="G79" s="16">
        <v>0</v>
      </c>
      <c r="I79" s="16">
        <v>0</v>
      </c>
      <c r="K79" s="16">
        <v>5000</v>
      </c>
      <c r="M79" s="16">
        <v>4747417188</v>
      </c>
      <c r="O79" s="16">
        <v>4499184375</v>
      </c>
      <c r="Q79" s="16">
        <v>248232813</v>
      </c>
      <c r="T79" s="47"/>
    </row>
    <row r="80" spans="1:31" ht="21.75" customHeight="1">
      <c r="A80" s="6" t="s">
        <v>212</v>
      </c>
      <c r="C80" s="16">
        <v>0</v>
      </c>
      <c r="E80" s="16">
        <v>0</v>
      </c>
      <c r="G80" s="16">
        <v>0</v>
      </c>
      <c r="I80" s="16">
        <v>0</v>
      </c>
      <c r="K80" s="16">
        <v>15000</v>
      </c>
      <c r="M80" s="16">
        <v>13546944175</v>
      </c>
      <c r="O80" s="16">
        <v>13497553125</v>
      </c>
      <c r="Q80" s="16">
        <v>49391050</v>
      </c>
      <c r="T80" s="47"/>
    </row>
    <row r="81" spans="1:20" ht="21.75" customHeight="1">
      <c r="A81" s="6" t="s">
        <v>215</v>
      </c>
      <c r="C81" s="16">
        <v>0</v>
      </c>
      <c r="E81" s="16">
        <v>0</v>
      </c>
      <c r="G81" s="16">
        <v>0</v>
      </c>
      <c r="I81" s="16">
        <v>0</v>
      </c>
      <c r="K81" s="16">
        <v>5000</v>
      </c>
      <c r="M81" s="16">
        <v>4747417188</v>
      </c>
      <c r="O81" s="16">
        <v>4499184376</v>
      </c>
      <c r="Q81" s="16">
        <v>248232812</v>
      </c>
      <c r="T81" s="47"/>
    </row>
    <row r="82" spans="1:20" ht="21.75" customHeight="1">
      <c r="A82" s="6" t="s">
        <v>218</v>
      </c>
      <c r="C82" s="16">
        <v>0</v>
      </c>
      <c r="E82" s="16">
        <v>0</v>
      </c>
      <c r="G82" s="16">
        <v>0</v>
      </c>
      <c r="I82" s="16">
        <v>0</v>
      </c>
      <c r="K82" s="16">
        <v>15000</v>
      </c>
      <c r="M82" s="16">
        <v>12865000855</v>
      </c>
      <c r="O82" s="16">
        <v>13497887746</v>
      </c>
      <c r="Q82" s="16">
        <v>-632886891</v>
      </c>
      <c r="T82" s="47"/>
    </row>
    <row r="83" spans="1:20" ht="21.75" customHeight="1">
      <c r="A83" s="6" t="s">
        <v>224</v>
      </c>
      <c r="C83" s="16">
        <v>0</v>
      </c>
      <c r="E83" s="16">
        <v>0</v>
      </c>
      <c r="G83" s="16">
        <v>0</v>
      </c>
      <c r="I83" s="16">
        <v>0</v>
      </c>
      <c r="K83" s="16">
        <v>15000</v>
      </c>
      <c r="M83" s="16">
        <v>13546944175</v>
      </c>
      <c r="O83" s="16">
        <v>14997281250</v>
      </c>
      <c r="Q83" s="16">
        <v>-1450337075</v>
      </c>
      <c r="T83" s="47"/>
    </row>
    <row r="84" spans="1:20" ht="21.75" customHeight="1">
      <c r="A84" s="6" t="s">
        <v>227</v>
      </c>
      <c r="C84" s="16">
        <v>0</v>
      </c>
      <c r="E84" s="16">
        <v>0</v>
      </c>
      <c r="G84" s="16">
        <v>0</v>
      </c>
      <c r="I84" s="16">
        <v>0</v>
      </c>
      <c r="K84" s="16">
        <v>5000</v>
      </c>
      <c r="M84" s="16">
        <v>4747417188</v>
      </c>
      <c r="O84" s="16">
        <v>4499184376</v>
      </c>
      <c r="Q84" s="16">
        <v>248232812</v>
      </c>
      <c r="T84" s="47"/>
    </row>
    <row r="85" spans="1:20" ht="21.75" customHeight="1">
      <c r="A85" s="6" t="s">
        <v>230</v>
      </c>
      <c r="C85" s="16">
        <v>0</v>
      </c>
      <c r="E85" s="16">
        <v>0</v>
      </c>
      <c r="G85" s="16">
        <v>0</v>
      </c>
      <c r="I85" s="16">
        <v>0</v>
      </c>
      <c r="K85" s="16">
        <v>10000</v>
      </c>
      <c r="M85" s="16">
        <v>9257463518</v>
      </c>
      <c r="O85" s="16">
        <v>8998368750</v>
      </c>
      <c r="Q85" s="16">
        <v>259094768</v>
      </c>
      <c r="T85" s="47"/>
    </row>
    <row r="86" spans="1:20" ht="21.75" customHeight="1">
      <c r="A86" s="6" t="s">
        <v>389</v>
      </c>
      <c r="C86" s="16">
        <v>0</v>
      </c>
      <c r="E86" s="16">
        <v>0</v>
      </c>
      <c r="G86" s="16">
        <v>0</v>
      </c>
      <c r="I86" s="16">
        <v>0</v>
      </c>
      <c r="K86" s="16">
        <v>571150</v>
      </c>
      <c r="M86" s="16">
        <v>571150000000</v>
      </c>
      <c r="O86" s="16">
        <v>565775720060</v>
      </c>
      <c r="Q86" s="16">
        <v>5374279940</v>
      </c>
      <c r="T86" s="47"/>
    </row>
    <row r="87" spans="1:20" ht="21.75" customHeight="1">
      <c r="A87" s="6" t="s">
        <v>390</v>
      </c>
      <c r="C87" s="16">
        <v>0</v>
      </c>
      <c r="E87" s="16">
        <v>0</v>
      </c>
      <c r="G87" s="16">
        <v>0</v>
      </c>
      <c r="I87" s="16">
        <v>0</v>
      </c>
      <c r="K87" s="16">
        <v>5000</v>
      </c>
      <c r="M87" s="16">
        <v>5000000000</v>
      </c>
      <c r="O87" s="16">
        <v>4867617584</v>
      </c>
      <c r="Q87" s="16">
        <v>132382416</v>
      </c>
      <c r="T87" s="47"/>
    </row>
    <row r="88" spans="1:20" ht="21.75" customHeight="1">
      <c r="A88" s="6" t="s">
        <v>391</v>
      </c>
      <c r="C88" s="16">
        <v>0</v>
      </c>
      <c r="E88" s="16">
        <v>0</v>
      </c>
      <c r="G88" s="16">
        <v>0</v>
      </c>
      <c r="I88" s="16">
        <v>0</v>
      </c>
      <c r="K88" s="16">
        <v>24875000</v>
      </c>
      <c r="M88" s="16">
        <v>24874980000000</v>
      </c>
      <c r="O88" s="16">
        <v>24385019414000</v>
      </c>
      <c r="Q88" s="16">
        <v>489960586000</v>
      </c>
      <c r="T88" s="47"/>
    </row>
    <row r="89" spans="1:20" ht="21.75" customHeight="1">
      <c r="A89" s="6" t="s">
        <v>392</v>
      </c>
      <c r="C89" s="16">
        <v>0</v>
      </c>
      <c r="E89" s="16">
        <v>0</v>
      </c>
      <c r="G89" s="16">
        <v>0</v>
      </c>
      <c r="I89" s="16">
        <v>0</v>
      </c>
      <c r="K89" s="16">
        <v>26287700</v>
      </c>
      <c r="M89" s="16">
        <v>25061862816359</v>
      </c>
      <c r="O89" s="16">
        <v>24875019002000</v>
      </c>
      <c r="Q89" s="16">
        <v>186843814359</v>
      </c>
      <c r="T89" s="47"/>
    </row>
    <row r="90" spans="1:20" ht="21.75" customHeight="1">
      <c r="A90" s="6" t="s">
        <v>245</v>
      </c>
      <c r="C90" s="16">
        <v>0</v>
      </c>
      <c r="E90" s="16">
        <v>0</v>
      </c>
      <c r="G90" s="16">
        <v>0</v>
      </c>
      <c r="I90" s="16">
        <v>0</v>
      </c>
      <c r="K90" s="16">
        <v>9896160</v>
      </c>
      <c r="M90" s="16">
        <v>9341774841525</v>
      </c>
      <c r="O90" s="16">
        <v>9538169133443</v>
      </c>
      <c r="Q90" s="16">
        <v>-196394291918</v>
      </c>
      <c r="T90" s="47"/>
    </row>
    <row r="91" spans="1:20" ht="21.75" customHeight="1">
      <c r="A91" s="6" t="s">
        <v>394</v>
      </c>
      <c r="C91" s="16">
        <v>0</v>
      </c>
      <c r="E91" s="16">
        <v>0</v>
      </c>
      <c r="G91" s="16">
        <v>0</v>
      </c>
      <c r="I91" s="16">
        <v>0</v>
      </c>
      <c r="K91" s="16">
        <v>26358740</v>
      </c>
      <c r="M91" s="16">
        <v>25901610889030</v>
      </c>
      <c r="O91" s="16">
        <v>25639770095211</v>
      </c>
      <c r="Q91" s="16">
        <v>261840793819</v>
      </c>
      <c r="T91" s="47"/>
    </row>
    <row r="92" spans="1:20" ht="21.75" customHeight="1">
      <c r="A92" s="6" t="s">
        <v>399</v>
      </c>
      <c r="C92" s="16">
        <v>0</v>
      </c>
      <c r="E92" s="16">
        <v>0</v>
      </c>
      <c r="G92" s="16">
        <v>0</v>
      </c>
      <c r="I92" s="16">
        <v>0</v>
      </c>
      <c r="K92" s="16">
        <v>10500000</v>
      </c>
      <c r="M92" s="16">
        <v>10261325000000</v>
      </c>
      <c r="O92" s="16">
        <v>10209399210937</v>
      </c>
      <c r="Q92" s="16">
        <v>51925789063</v>
      </c>
      <c r="T92" s="47"/>
    </row>
    <row r="93" spans="1:20" ht="21.75" customHeight="1">
      <c r="A93" s="6" t="s">
        <v>264</v>
      </c>
      <c r="C93" s="16">
        <v>0</v>
      </c>
      <c r="E93" s="16">
        <v>0</v>
      </c>
      <c r="G93" s="16">
        <v>0</v>
      </c>
      <c r="I93" s="16">
        <v>0</v>
      </c>
      <c r="K93" s="16">
        <v>11993003</v>
      </c>
      <c r="M93" s="16">
        <v>10957774760989</v>
      </c>
      <c r="O93" s="16">
        <v>11859014532039</v>
      </c>
      <c r="Q93" s="16">
        <v>-901239771050</v>
      </c>
      <c r="T93" s="47"/>
    </row>
    <row r="94" spans="1:20" ht="21.75" customHeight="1">
      <c r="A94" s="6" t="s">
        <v>396</v>
      </c>
      <c r="C94" s="16">
        <v>0</v>
      </c>
      <c r="E94" s="16">
        <v>0</v>
      </c>
      <c r="G94" s="16">
        <v>0</v>
      </c>
      <c r="I94" s="16">
        <v>0</v>
      </c>
      <c r="K94" s="16">
        <v>4433260</v>
      </c>
      <c r="M94" s="16">
        <v>3542007379244</v>
      </c>
      <c r="O94" s="16">
        <v>3606556857267</v>
      </c>
      <c r="Q94" s="16">
        <v>-64549478023</v>
      </c>
      <c r="T94" s="47"/>
    </row>
    <row r="95" spans="1:20" ht="21.75" customHeight="1">
      <c r="A95" s="6" t="s">
        <v>397</v>
      </c>
      <c r="C95" s="16">
        <v>0</v>
      </c>
      <c r="E95" s="16">
        <v>0</v>
      </c>
      <c r="G95" s="16">
        <v>0</v>
      </c>
      <c r="I95" s="16">
        <v>0</v>
      </c>
      <c r="K95" s="16">
        <v>1360000</v>
      </c>
      <c r="M95" s="16">
        <v>1131633082853</v>
      </c>
      <c r="O95" s="16">
        <v>1127356965047</v>
      </c>
      <c r="Q95" s="16">
        <v>4276117806</v>
      </c>
      <c r="T95" s="47"/>
    </row>
    <row r="96" spans="1:20" ht="21.75" customHeight="1">
      <c r="A96" s="6" t="s">
        <v>398</v>
      </c>
      <c r="C96" s="16">
        <v>0</v>
      </c>
      <c r="E96" s="16">
        <v>0</v>
      </c>
      <c r="G96" s="16">
        <v>0</v>
      </c>
      <c r="I96" s="16">
        <v>0</v>
      </c>
      <c r="K96" s="16">
        <v>56416013</v>
      </c>
      <c r="M96" s="16">
        <v>45576298705805</v>
      </c>
      <c r="O96" s="16">
        <v>51060087972361</v>
      </c>
      <c r="Q96" s="16">
        <v>-5483789266556</v>
      </c>
      <c r="T96" s="47"/>
    </row>
    <row r="97" spans="1:20" ht="21.75" customHeight="1">
      <c r="A97" s="6" t="s">
        <v>307</v>
      </c>
      <c r="C97" s="16">
        <v>0</v>
      </c>
      <c r="E97" s="16">
        <v>0</v>
      </c>
      <c r="G97" s="16">
        <v>0</v>
      </c>
      <c r="I97" s="16">
        <v>0</v>
      </c>
      <c r="K97" s="16">
        <v>3137058</v>
      </c>
      <c r="M97" s="16">
        <v>2486517456937</v>
      </c>
      <c r="O97" s="16">
        <v>2897700474600</v>
      </c>
      <c r="Q97" s="16">
        <v>-411183017663</v>
      </c>
      <c r="T97" s="47"/>
    </row>
    <row r="98" spans="1:20" ht="21.75" customHeight="1">
      <c r="A98" s="6" t="s">
        <v>272</v>
      </c>
      <c r="C98" s="16">
        <v>14240000</v>
      </c>
      <c r="E98" s="16">
        <v>11346771167562</v>
      </c>
      <c r="G98" s="16">
        <v>13138486267562</v>
      </c>
      <c r="I98" s="16">
        <v>-1791715100000</v>
      </c>
      <c r="K98" s="16">
        <v>14240000</v>
      </c>
      <c r="M98" s="16">
        <v>11346771167562</v>
      </c>
      <c r="O98" s="16">
        <v>13138486267562</v>
      </c>
      <c r="Q98" s="16">
        <v>-1791715100000</v>
      </c>
      <c r="T98" s="47"/>
    </row>
    <row r="99" spans="1:20" ht="21.75" customHeight="1">
      <c r="A99" s="6" t="s">
        <v>381</v>
      </c>
      <c r="C99" s="16">
        <v>0</v>
      </c>
      <c r="E99" s="16">
        <v>0</v>
      </c>
      <c r="G99" s="16">
        <v>0</v>
      </c>
      <c r="I99" s="16">
        <v>0</v>
      </c>
      <c r="K99" s="16">
        <v>500000</v>
      </c>
      <c r="M99" s="16">
        <v>440631123323</v>
      </c>
      <c r="O99" s="16">
        <v>450921881250</v>
      </c>
      <c r="Q99" s="16">
        <v>-10290757927</v>
      </c>
      <c r="T99" s="47"/>
    </row>
    <row r="100" spans="1:20" ht="21.75" customHeight="1">
      <c r="A100" s="6" t="s">
        <v>384</v>
      </c>
      <c r="C100" s="16">
        <v>0</v>
      </c>
      <c r="E100" s="16">
        <v>0</v>
      </c>
      <c r="G100" s="16">
        <v>0</v>
      </c>
      <c r="I100" s="16">
        <v>0</v>
      </c>
      <c r="K100" s="16">
        <v>4975000</v>
      </c>
      <c r="M100" s="16">
        <v>3764084500000</v>
      </c>
      <c r="O100" s="16">
        <v>3848957250031</v>
      </c>
      <c r="Q100" s="16">
        <v>-84872750031</v>
      </c>
      <c r="T100" s="47"/>
    </row>
    <row r="101" spans="1:20" ht="21.75" customHeight="1">
      <c r="A101" s="6" t="s">
        <v>281</v>
      </c>
      <c r="C101" s="16">
        <v>0</v>
      </c>
      <c r="E101" s="16">
        <v>0</v>
      </c>
      <c r="G101" s="16">
        <v>0</v>
      </c>
      <c r="I101" s="16">
        <v>0</v>
      </c>
      <c r="K101" s="16">
        <v>5000</v>
      </c>
      <c r="M101" s="16">
        <v>4747417188</v>
      </c>
      <c r="O101" s="16">
        <v>4999093750</v>
      </c>
      <c r="Q101" s="16">
        <v>-251676562</v>
      </c>
      <c r="T101" s="47"/>
    </row>
    <row r="102" spans="1:20" ht="21.75" customHeight="1">
      <c r="A102" s="6" t="s">
        <v>284</v>
      </c>
      <c r="C102" s="16">
        <v>0</v>
      </c>
      <c r="E102" s="16">
        <v>0</v>
      </c>
      <c r="G102" s="16">
        <v>0</v>
      </c>
      <c r="I102" s="16">
        <v>0</v>
      </c>
      <c r="K102" s="16">
        <v>400</v>
      </c>
      <c r="M102" s="16">
        <v>353309749</v>
      </c>
      <c r="O102" s="16">
        <v>399927586</v>
      </c>
      <c r="Q102" s="16">
        <v>-46617837</v>
      </c>
      <c r="T102" s="47"/>
    </row>
    <row r="103" spans="1:20" ht="21.75" customHeight="1">
      <c r="A103" s="6" t="s">
        <v>287</v>
      </c>
      <c r="C103" s="16">
        <v>4015000</v>
      </c>
      <c r="E103" s="16">
        <v>4011876999616</v>
      </c>
      <c r="G103" s="16">
        <v>4012353606158</v>
      </c>
      <c r="I103" s="16">
        <v>-476606542</v>
      </c>
      <c r="K103" s="16">
        <v>4015500</v>
      </c>
      <c r="M103" s="16">
        <v>4012324899253</v>
      </c>
      <c r="O103" s="16">
        <v>4012853515531</v>
      </c>
      <c r="Q103" s="16">
        <v>-528616278</v>
      </c>
      <c r="T103" s="47"/>
    </row>
    <row r="104" spans="1:20" ht="21.75" customHeight="1">
      <c r="A104" s="6" t="s">
        <v>290</v>
      </c>
      <c r="C104" s="16">
        <v>0</v>
      </c>
      <c r="E104" s="16">
        <v>0</v>
      </c>
      <c r="G104" s="16">
        <v>0</v>
      </c>
      <c r="I104" s="16">
        <v>0</v>
      </c>
      <c r="K104" s="16">
        <v>400</v>
      </c>
      <c r="M104" s="16">
        <v>353419691</v>
      </c>
      <c r="O104" s="16">
        <v>399927548</v>
      </c>
      <c r="Q104" s="16">
        <v>-46507857</v>
      </c>
      <c r="T104" s="47"/>
    </row>
    <row r="105" spans="1:20" ht="21.75" customHeight="1" thickBot="1">
      <c r="A105" s="9" t="s">
        <v>53</v>
      </c>
      <c r="C105" s="16"/>
      <c r="E105" s="19">
        <f>SUM(E8:E104)</f>
        <v>32001187913884</v>
      </c>
      <c r="G105" s="19">
        <f>SUM(G8:G104)</f>
        <v>32503706239953</v>
      </c>
      <c r="I105" s="19">
        <f>SUM(I8:I104)</f>
        <v>-502518326069</v>
      </c>
      <c r="K105" s="16"/>
      <c r="M105" s="19">
        <f>SUM(M8:M104)</f>
        <v>234001634509540</v>
      </c>
      <c r="O105" s="19">
        <f>SUM(O8:O104)</f>
        <v>239522281713507</v>
      </c>
      <c r="Q105" s="19">
        <f>SUM(Q8:Q104)</f>
        <v>-5520647203967</v>
      </c>
    </row>
    <row r="106" spans="1:20" ht="19.5" thickTop="1"/>
    <row r="107" spans="1:20">
      <c r="E107" s="22"/>
      <c r="I107" s="22"/>
      <c r="M107" s="22"/>
    </row>
    <row r="108" spans="1:20">
      <c r="E108" s="22"/>
      <c r="G108" s="22"/>
      <c r="I108" s="22"/>
      <c r="K108" s="16"/>
      <c r="M108" s="22"/>
      <c r="Q108" s="22"/>
    </row>
    <row r="109" spans="1:20">
      <c r="E109" s="22"/>
      <c r="G109" s="22"/>
      <c r="I109" s="22"/>
      <c r="K109" s="16"/>
      <c r="Q109" s="22"/>
    </row>
    <row r="110" spans="1:20">
      <c r="G110" s="22"/>
      <c r="I110" s="22"/>
      <c r="K110" s="16"/>
      <c r="Q110" s="22"/>
    </row>
    <row r="111" spans="1:20">
      <c r="G111" s="22"/>
      <c r="I111" s="22"/>
      <c r="K111" s="16"/>
      <c r="Q111" s="22"/>
      <c r="T111" s="16"/>
    </row>
    <row r="112" spans="1:20">
      <c r="G112" s="22"/>
      <c r="I112" s="22"/>
      <c r="K112" s="16"/>
      <c r="Q112" s="22"/>
      <c r="T112" s="16"/>
    </row>
    <row r="113" spans="7:20">
      <c r="K113" s="16"/>
      <c r="T113" s="16"/>
    </row>
    <row r="114" spans="7:20">
      <c r="I114" s="22"/>
      <c r="K114" s="16"/>
      <c r="T114" s="16"/>
    </row>
    <row r="115" spans="7:20">
      <c r="K115" s="16"/>
      <c r="Q115" s="22"/>
      <c r="T115" s="16"/>
    </row>
    <row r="116" spans="7:20">
      <c r="G116" s="16"/>
      <c r="I116" s="22"/>
      <c r="K116" s="16"/>
      <c r="Q116" s="22"/>
    </row>
    <row r="121" spans="7:20">
      <c r="Q121" s="22"/>
    </row>
  </sheetData>
  <sortState xmlns:xlrd2="http://schemas.microsoft.com/office/spreadsheetml/2017/richdata2" ref="A8:Q104">
    <sortCondition ref="A8:A10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45"/>
  <sheetViews>
    <sheetView rightToLeft="1" workbookViewId="0">
      <selection activeCell="M132" sqref="M132"/>
    </sheetView>
  </sheetViews>
  <sheetFormatPr defaultRowHeight="18.75"/>
  <cols>
    <col min="1" max="1" width="40.28515625" customWidth="1"/>
    <col min="2" max="2" width="1.28515625" customWidth="1"/>
    <col min="3" max="3" width="13.7109375" style="12" bestFit="1" customWidth="1"/>
    <col min="4" max="4" width="1.28515625" style="12" customWidth="1"/>
    <col min="5" max="5" width="31.28515625" style="12" bestFit="1" customWidth="1"/>
    <col min="6" max="6" width="1.28515625" style="12" customWidth="1"/>
    <col min="7" max="7" width="19.85546875" style="12" bestFit="1" customWidth="1"/>
    <col min="8" max="8" width="1.28515625" style="12" customWidth="1"/>
    <col min="9" max="9" width="26.28515625" style="12" bestFit="1" customWidth="1"/>
    <col min="10" max="10" width="1.28515625" style="12" customWidth="1"/>
    <col min="11" max="11" width="13.7109375" style="12" bestFit="1" customWidth="1"/>
    <col min="12" max="12" width="1.28515625" style="12" customWidth="1"/>
    <col min="13" max="13" width="19.7109375" style="12" bestFit="1" customWidth="1"/>
    <col min="14" max="14" width="1.28515625" style="12" customWidth="1"/>
    <col min="15" max="15" width="20" style="12" bestFit="1" customWidth="1"/>
    <col min="16" max="16" width="1.28515625" style="12" customWidth="1"/>
    <col min="17" max="17" width="20.42578125" style="12" customWidth="1"/>
    <col min="18" max="18" width="1.28515625" style="12" customWidth="1"/>
    <col min="19" max="19" width="0.28515625" customWidth="1"/>
    <col min="20" max="20" width="31.28515625" style="6" bestFit="1" customWidth="1"/>
    <col min="21" max="21" width="18.85546875" style="16" bestFit="1" customWidth="1"/>
  </cols>
  <sheetData>
    <row r="1" spans="1:2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0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39"/>
    </row>
    <row r="3" spans="1:20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39"/>
    </row>
    <row r="4" spans="1:20" ht="14.45" customHeight="1"/>
    <row r="5" spans="1:20" ht="14.45" customHeight="1">
      <c r="A5" s="40" t="s">
        <v>464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1"/>
      <c r="R5" s="40"/>
    </row>
    <row r="6" spans="1:20" ht="14.45" customHeight="1">
      <c r="A6" s="2" t="s">
        <v>334</v>
      </c>
      <c r="C6" s="65" t="s">
        <v>350</v>
      </c>
      <c r="D6" s="65"/>
      <c r="E6" s="65"/>
      <c r="F6" s="65"/>
      <c r="G6" s="65"/>
      <c r="H6" s="65"/>
      <c r="I6" s="65"/>
      <c r="K6" s="65" t="s">
        <v>351</v>
      </c>
      <c r="L6" s="65"/>
      <c r="M6" s="65"/>
      <c r="N6" s="65"/>
      <c r="O6" s="65"/>
      <c r="P6" s="65"/>
      <c r="Q6" s="65"/>
      <c r="R6" s="42"/>
    </row>
    <row r="7" spans="1:20" ht="40.5" customHeight="1">
      <c r="A7" s="42"/>
      <c r="C7" s="11" t="s">
        <v>13</v>
      </c>
      <c r="D7" s="13"/>
      <c r="E7" s="11" t="s">
        <v>15</v>
      </c>
      <c r="F7" s="13"/>
      <c r="G7" s="11" t="s">
        <v>462</v>
      </c>
      <c r="H7" s="13"/>
      <c r="I7" s="11" t="s">
        <v>465</v>
      </c>
      <c r="K7" s="11" t="s">
        <v>13</v>
      </c>
      <c r="L7" s="13"/>
      <c r="M7" s="43" t="s">
        <v>15</v>
      </c>
      <c r="N7" s="13"/>
      <c r="O7" s="43" t="s">
        <v>462</v>
      </c>
      <c r="P7" s="13"/>
      <c r="Q7" s="11" t="s">
        <v>465</v>
      </c>
      <c r="R7" s="44"/>
    </row>
    <row r="8" spans="1:20" ht="21.75" customHeight="1">
      <c r="A8" s="5" t="s">
        <v>126</v>
      </c>
      <c r="C8" s="14">
        <v>19980000</v>
      </c>
      <c r="E8" s="14">
        <v>16205638140000</v>
      </c>
      <c r="G8" s="14">
        <v>17103540897992</v>
      </c>
      <c r="I8" s="14">
        <v>-897902757992</v>
      </c>
      <c r="K8" s="14">
        <v>19980000</v>
      </c>
      <c r="M8" s="16">
        <v>16205638140000</v>
      </c>
      <c r="O8" s="16">
        <v>18375074566385</v>
      </c>
      <c r="Q8" s="14">
        <v>-2169436426385</v>
      </c>
      <c r="R8" s="45"/>
      <c r="S8" s="12"/>
      <c r="T8" s="49"/>
    </row>
    <row r="9" spans="1:20" ht="21.75" customHeight="1">
      <c r="A9" s="6" t="s">
        <v>129</v>
      </c>
      <c r="C9" s="16">
        <v>2495000</v>
      </c>
      <c r="E9" s="16">
        <v>2005184095000</v>
      </c>
      <c r="G9" s="16">
        <v>2088315000000</v>
      </c>
      <c r="I9" s="16">
        <v>-83130905000</v>
      </c>
      <c r="K9" s="16">
        <v>2495000</v>
      </c>
      <c r="M9" s="16">
        <v>2005184095000</v>
      </c>
      <c r="O9" s="16">
        <v>2245246040499</v>
      </c>
      <c r="Q9" s="16">
        <v>-240061945499</v>
      </c>
      <c r="R9" s="46"/>
      <c r="S9" s="12"/>
      <c r="T9" s="49"/>
    </row>
    <row r="10" spans="1:20" ht="21.75" customHeight="1">
      <c r="A10" s="6" t="s">
        <v>131</v>
      </c>
      <c r="C10" s="16">
        <v>5500000</v>
      </c>
      <c r="E10" s="16">
        <v>4518508500000</v>
      </c>
      <c r="G10" s="16">
        <v>4244031000000</v>
      </c>
      <c r="I10" s="16">
        <v>274477500000</v>
      </c>
      <c r="K10" s="16">
        <v>5500000</v>
      </c>
      <c r="M10" s="16">
        <v>4518508500000</v>
      </c>
      <c r="O10" s="16">
        <v>4944902662937</v>
      </c>
      <c r="Q10" s="16">
        <v>-426394162937</v>
      </c>
      <c r="R10" s="46"/>
      <c r="S10" s="12"/>
      <c r="T10" s="47"/>
    </row>
    <row r="11" spans="1:20" ht="21.75" customHeight="1">
      <c r="A11" s="6" t="s">
        <v>154</v>
      </c>
      <c r="C11" s="16">
        <v>2998900</v>
      </c>
      <c r="E11" s="16">
        <v>2435040824200</v>
      </c>
      <c r="G11" s="16">
        <v>2306862070420</v>
      </c>
      <c r="I11" s="16">
        <v>128178753780</v>
      </c>
      <c r="K11" s="16">
        <v>2998900</v>
      </c>
      <c r="M11" s="16">
        <v>2435040824200</v>
      </c>
      <c r="O11" s="16">
        <v>2839585809618</v>
      </c>
      <c r="Q11" s="16">
        <v>-404544985418</v>
      </c>
      <c r="R11" s="46"/>
      <c r="S11" s="12"/>
    </row>
    <row r="12" spans="1:20" ht="21.75" customHeight="1">
      <c r="A12" s="6" t="s">
        <v>157</v>
      </c>
      <c r="C12" s="16">
        <v>1195000</v>
      </c>
      <c r="E12" s="16">
        <v>1117506640000</v>
      </c>
      <c r="G12" s="16">
        <v>1074997468750</v>
      </c>
      <c r="I12" s="16">
        <v>42509171250</v>
      </c>
      <c r="K12" s="16">
        <v>1195000</v>
      </c>
      <c r="M12" s="16">
        <v>1117506640000</v>
      </c>
      <c r="O12" s="16">
        <v>1195604968718</v>
      </c>
      <c r="Q12" s="16">
        <v>-78098328718</v>
      </c>
      <c r="R12" s="46"/>
      <c r="S12" s="12"/>
    </row>
    <row r="13" spans="1:20" ht="21.75" customHeight="1">
      <c r="A13" s="6" t="s">
        <v>160</v>
      </c>
      <c r="C13" s="16">
        <v>1799900</v>
      </c>
      <c r="E13" s="16">
        <v>1503897445500</v>
      </c>
      <c r="G13" s="16">
        <v>1469080179436</v>
      </c>
      <c r="I13" s="16">
        <v>34817266064</v>
      </c>
      <c r="K13" s="16">
        <v>1799900</v>
      </c>
      <c r="M13" s="16">
        <v>1503897445500</v>
      </c>
      <c r="O13" s="16">
        <v>1469088532792</v>
      </c>
      <c r="Q13" s="16">
        <v>34808912708</v>
      </c>
      <c r="R13" s="46"/>
      <c r="S13" s="12"/>
    </row>
    <row r="14" spans="1:20" ht="21.75" customHeight="1">
      <c r="A14" s="6" t="s">
        <v>163</v>
      </c>
      <c r="C14" s="16">
        <v>7994900</v>
      </c>
      <c r="E14" s="16">
        <v>6461438205500</v>
      </c>
      <c r="G14" s="16">
        <v>6477618206668</v>
      </c>
      <c r="I14" s="16">
        <v>-16180001168</v>
      </c>
      <c r="K14" s="16">
        <v>7994900</v>
      </c>
      <c r="M14" s="16">
        <v>6461438205500</v>
      </c>
      <c r="O14" s="16">
        <v>6492788922867</v>
      </c>
      <c r="Q14" s="16">
        <v>-31350717367</v>
      </c>
      <c r="R14" s="46"/>
      <c r="S14" s="12"/>
    </row>
    <row r="15" spans="1:20" ht="21.75" customHeight="1">
      <c r="A15" s="6" t="s">
        <v>166</v>
      </c>
      <c r="C15" s="16">
        <v>4495500</v>
      </c>
      <c r="E15" s="16">
        <v>3843652500000</v>
      </c>
      <c r="G15" s="16">
        <v>3843652500000</v>
      </c>
      <c r="I15" s="16">
        <v>0</v>
      </c>
      <c r="K15" s="16">
        <v>4495500</v>
      </c>
      <c r="M15" s="16">
        <v>3843652500000</v>
      </c>
      <c r="O15" s="16">
        <v>4033091025880</v>
      </c>
      <c r="Q15" s="16">
        <v>-189438525880</v>
      </c>
      <c r="R15" s="46"/>
      <c r="S15" s="12"/>
    </row>
    <row r="16" spans="1:20" ht="21.75" customHeight="1">
      <c r="A16" s="6" t="s">
        <v>169</v>
      </c>
      <c r="C16" s="16">
        <v>2494800</v>
      </c>
      <c r="E16" s="16">
        <v>2245320000000</v>
      </c>
      <c r="G16" s="16">
        <v>2031459010195</v>
      </c>
      <c r="I16" s="16">
        <v>213860989805</v>
      </c>
      <c r="K16" s="16">
        <v>2494800</v>
      </c>
      <c r="M16" s="16">
        <v>2245320000000</v>
      </c>
      <c r="O16" s="16">
        <v>2369553558375</v>
      </c>
      <c r="Q16" s="16">
        <v>-124233558375</v>
      </c>
      <c r="R16" s="46"/>
      <c r="S16" s="12"/>
    </row>
    <row r="17" spans="1:19" ht="21.75" customHeight="1">
      <c r="A17" s="6" t="s">
        <v>170</v>
      </c>
      <c r="C17" s="16">
        <v>1495900</v>
      </c>
      <c r="E17" s="16">
        <v>1297584049300</v>
      </c>
      <c r="G17" s="16">
        <v>1283437323000</v>
      </c>
      <c r="I17" s="16">
        <v>14146726300</v>
      </c>
      <c r="K17" s="16">
        <v>1495900</v>
      </c>
      <c r="M17" s="16">
        <v>1297584049300</v>
      </c>
      <c r="O17" s="16">
        <v>1290425596160</v>
      </c>
      <c r="Q17" s="16">
        <v>7158453140</v>
      </c>
      <c r="R17" s="46"/>
      <c r="S17" s="12"/>
    </row>
    <row r="18" spans="1:19" ht="21.75" customHeight="1">
      <c r="A18" s="6" t="s">
        <v>173</v>
      </c>
      <c r="C18" s="16">
        <v>9500000</v>
      </c>
      <c r="E18" s="16">
        <v>8231294000000</v>
      </c>
      <c r="G18" s="16">
        <v>7524342000000</v>
      </c>
      <c r="I18" s="16">
        <v>706952000000</v>
      </c>
      <c r="K18" s="16">
        <v>9500000</v>
      </c>
      <c r="M18" s="16">
        <v>8231294000000</v>
      </c>
      <c r="O18" s="16">
        <v>8183127189463</v>
      </c>
      <c r="Q18" s="16">
        <v>48166810537</v>
      </c>
      <c r="R18" s="46"/>
      <c r="S18" s="12"/>
    </row>
    <row r="19" spans="1:19" ht="21.75" customHeight="1">
      <c r="A19" s="6" t="s">
        <v>176</v>
      </c>
      <c r="C19" s="16">
        <v>10000000</v>
      </c>
      <c r="E19" s="16">
        <v>8725750000000</v>
      </c>
      <c r="G19" s="16">
        <v>7853180000000</v>
      </c>
      <c r="I19" s="16">
        <v>872570000000</v>
      </c>
      <c r="K19" s="16">
        <v>10000000</v>
      </c>
      <c r="M19" s="16">
        <v>8725750000000</v>
      </c>
      <c r="O19" s="16">
        <v>8588853668806</v>
      </c>
      <c r="Q19" s="16">
        <v>136896331194</v>
      </c>
      <c r="R19" s="46"/>
      <c r="S19" s="12"/>
    </row>
    <row r="20" spans="1:19" ht="21.75" customHeight="1">
      <c r="A20" s="6" t="s">
        <v>134</v>
      </c>
      <c r="C20" s="16">
        <v>117467</v>
      </c>
      <c r="E20" s="16">
        <v>94683100680</v>
      </c>
      <c r="G20" s="16">
        <v>93166601710</v>
      </c>
      <c r="I20" s="16">
        <v>1516498970</v>
      </c>
      <c r="K20" s="16">
        <v>117467</v>
      </c>
      <c r="M20" s="16">
        <v>94683100680</v>
      </c>
      <c r="O20" s="16">
        <v>85476987087</v>
      </c>
      <c r="Q20" s="16">
        <v>9206113593</v>
      </c>
      <c r="R20" s="46"/>
      <c r="S20" s="12"/>
    </row>
    <row r="21" spans="1:19" ht="21.75" customHeight="1">
      <c r="A21" s="6" t="s">
        <v>137</v>
      </c>
      <c r="C21" s="16">
        <v>30431</v>
      </c>
      <c r="E21" s="16">
        <v>23240154700</v>
      </c>
      <c r="G21" s="16">
        <v>23061524730</v>
      </c>
      <c r="I21" s="16">
        <v>178629970</v>
      </c>
      <c r="K21" s="16">
        <v>30431</v>
      </c>
      <c r="M21" s="16">
        <v>23240154700</v>
      </c>
      <c r="O21" s="16">
        <v>21148449938</v>
      </c>
      <c r="Q21" s="16">
        <v>2091704762</v>
      </c>
      <c r="R21" s="46"/>
      <c r="S21" s="12"/>
    </row>
    <row r="22" spans="1:19" ht="21.75" customHeight="1">
      <c r="A22" s="6" t="s">
        <v>139</v>
      </c>
      <c r="C22" s="16">
        <v>34500</v>
      </c>
      <c r="E22" s="16">
        <v>25524480000</v>
      </c>
      <c r="G22" s="16">
        <v>25353360000</v>
      </c>
      <c r="I22" s="16">
        <v>171120000</v>
      </c>
      <c r="K22" s="16">
        <v>34500</v>
      </c>
      <c r="M22" s="16">
        <v>25524480000</v>
      </c>
      <c r="O22" s="16">
        <v>23292937389</v>
      </c>
      <c r="Q22" s="16">
        <v>2231542611</v>
      </c>
      <c r="R22" s="46"/>
      <c r="S22" s="12"/>
    </row>
    <row r="23" spans="1:19" ht="21.75" customHeight="1">
      <c r="A23" s="6" t="s">
        <v>141</v>
      </c>
      <c r="C23" s="16">
        <v>489300</v>
      </c>
      <c r="E23" s="16">
        <v>488179503000</v>
      </c>
      <c r="G23" s="16">
        <v>471699879000</v>
      </c>
      <c r="I23" s="16">
        <v>16479624000</v>
      </c>
      <c r="K23" s="16">
        <v>489300</v>
      </c>
      <c r="M23" s="16">
        <v>488179503000</v>
      </c>
      <c r="O23" s="16">
        <v>428265368830</v>
      </c>
      <c r="Q23" s="16">
        <v>59914134170</v>
      </c>
      <c r="R23" s="46"/>
      <c r="S23" s="12"/>
    </row>
    <row r="24" spans="1:19" ht="21.75" customHeight="1">
      <c r="A24" s="6" t="s">
        <v>144</v>
      </c>
      <c r="C24" s="16">
        <v>13000</v>
      </c>
      <c r="E24" s="16">
        <v>9439560000</v>
      </c>
      <c r="G24" s="16">
        <v>9340760000</v>
      </c>
      <c r="I24" s="16">
        <v>98800000</v>
      </c>
      <c r="K24" s="16">
        <v>13000</v>
      </c>
      <c r="M24" s="16">
        <v>9439560000</v>
      </c>
      <c r="O24" s="16">
        <v>8624586510</v>
      </c>
      <c r="Q24" s="16">
        <v>814973490</v>
      </c>
      <c r="R24" s="46"/>
      <c r="S24" s="12"/>
    </row>
    <row r="25" spans="1:19" ht="21.75" customHeight="1">
      <c r="A25" s="6" t="s">
        <v>147</v>
      </c>
      <c r="C25" s="16">
        <v>1791468</v>
      </c>
      <c r="E25" s="16">
        <v>1609114472280</v>
      </c>
      <c r="G25" s="16">
        <v>1576151461080</v>
      </c>
      <c r="I25" s="16">
        <v>32963011200</v>
      </c>
      <c r="K25" s="16">
        <v>1791468</v>
      </c>
      <c r="M25" s="16">
        <v>1609114472280</v>
      </c>
      <c r="O25" s="16">
        <v>1438449269925</v>
      </c>
      <c r="Q25" s="16">
        <v>170665202355</v>
      </c>
      <c r="R25" s="46"/>
      <c r="S25" s="12"/>
    </row>
    <row r="26" spans="1:19" ht="21.75" customHeight="1">
      <c r="A26" s="6" t="s">
        <v>150</v>
      </c>
      <c r="C26" s="16">
        <v>63900</v>
      </c>
      <c r="E26" s="16">
        <v>48475179000</v>
      </c>
      <c r="G26" s="16">
        <v>47978676000</v>
      </c>
      <c r="I26" s="16">
        <v>496503000</v>
      </c>
      <c r="K26" s="16">
        <v>63900</v>
      </c>
      <c r="M26" s="16">
        <v>48475179000</v>
      </c>
      <c r="O26" s="16">
        <v>44112397178</v>
      </c>
      <c r="Q26" s="16">
        <v>4362781822</v>
      </c>
      <c r="R26" s="46"/>
      <c r="S26" s="12"/>
    </row>
    <row r="27" spans="1:19" ht="21.75" customHeight="1">
      <c r="A27" s="6" t="s">
        <v>152</v>
      </c>
      <c r="C27" s="16">
        <v>3703000</v>
      </c>
      <c r="E27" s="16">
        <v>2736517000000</v>
      </c>
      <c r="G27" s="16">
        <v>2765400400000</v>
      </c>
      <c r="I27" s="16">
        <v>-28883400000</v>
      </c>
      <c r="K27" s="16">
        <v>3703000</v>
      </c>
      <c r="M27" s="16">
        <v>2736517000000</v>
      </c>
      <c r="O27" s="16">
        <v>2500182659743</v>
      </c>
      <c r="Q27" s="16">
        <v>236334340257</v>
      </c>
      <c r="R27" s="46"/>
      <c r="S27" s="12"/>
    </row>
    <row r="28" spans="1:19" ht="21.75" customHeight="1">
      <c r="A28" s="6" t="s">
        <v>40</v>
      </c>
      <c r="C28" s="16">
        <v>131112569</v>
      </c>
      <c r="E28" s="16">
        <v>925654737140</v>
      </c>
      <c r="G28" s="16">
        <v>931855425142</v>
      </c>
      <c r="I28" s="16">
        <v>-6200688002</v>
      </c>
      <c r="K28" s="16">
        <v>131112569</v>
      </c>
      <c r="M28" s="16">
        <v>925654737140</v>
      </c>
      <c r="O28" s="16">
        <v>913043003722</v>
      </c>
      <c r="Q28" s="16">
        <v>12611733418</v>
      </c>
      <c r="R28" s="46"/>
      <c r="S28" s="12"/>
    </row>
    <row r="29" spans="1:19" ht="21.75" customHeight="1">
      <c r="A29" s="6" t="s">
        <v>41</v>
      </c>
      <c r="C29" s="16">
        <v>87350422</v>
      </c>
      <c r="E29" s="16">
        <v>1349564019900</v>
      </c>
      <c r="G29" s="16">
        <v>1352894081427</v>
      </c>
      <c r="I29" s="16">
        <v>-3330061527</v>
      </c>
      <c r="K29" s="16">
        <v>87350422</v>
      </c>
      <c r="M29" s="16">
        <v>1349564019900</v>
      </c>
      <c r="O29" s="16">
        <v>1335718436221</v>
      </c>
      <c r="Q29" s="16">
        <v>13845583679</v>
      </c>
      <c r="R29" s="46"/>
      <c r="S29" s="12"/>
    </row>
    <row r="30" spans="1:19" ht="21.75" customHeight="1">
      <c r="A30" s="6" t="s">
        <v>43</v>
      </c>
      <c r="C30" s="16">
        <v>52234793</v>
      </c>
      <c r="E30" s="16">
        <v>683231092440</v>
      </c>
      <c r="G30" s="16">
        <v>687859903503</v>
      </c>
      <c r="I30" s="16">
        <v>-4628811063</v>
      </c>
      <c r="K30" s="16">
        <v>52234793</v>
      </c>
      <c r="M30" s="16">
        <v>683231092440</v>
      </c>
      <c r="O30" s="16">
        <v>671874853805</v>
      </c>
      <c r="Q30" s="16">
        <v>11356238635</v>
      </c>
      <c r="R30" s="46"/>
      <c r="S30" s="12"/>
    </row>
    <row r="31" spans="1:19" ht="21.75" customHeight="1">
      <c r="A31" s="6" t="s">
        <v>44</v>
      </c>
      <c r="C31" s="16">
        <v>886111110</v>
      </c>
      <c r="E31" s="16">
        <v>3007461107340</v>
      </c>
      <c r="G31" s="16">
        <v>3020298009113</v>
      </c>
      <c r="I31" s="16">
        <v>-12836901773</v>
      </c>
      <c r="K31" s="16">
        <v>886111110</v>
      </c>
      <c r="M31" s="16">
        <v>3007461107340</v>
      </c>
      <c r="O31" s="16">
        <v>2940748109876</v>
      </c>
      <c r="Q31" s="16">
        <v>66712997464</v>
      </c>
      <c r="R31" s="46"/>
      <c r="S31" s="12"/>
    </row>
    <row r="32" spans="1:19" ht="21.75" customHeight="1">
      <c r="A32" s="6" t="s">
        <v>46</v>
      </c>
      <c r="C32" s="16">
        <v>24124761</v>
      </c>
      <c r="E32" s="16">
        <v>436658174100</v>
      </c>
      <c r="G32" s="16">
        <v>441089563246</v>
      </c>
      <c r="I32" s="16">
        <v>-4431389146</v>
      </c>
      <c r="K32" s="16">
        <v>24124761</v>
      </c>
      <c r="M32" s="16">
        <v>436658174100</v>
      </c>
      <c r="O32" s="16">
        <v>429088496981</v>
      </c>
      <c r="Q32" s="16">
        <v>7569677119</v>
      </c>
      <c r="R32" s="46"/>
      <c r="S32" s="12"/>
    </row>
    <row r="33" spans="1:19" ht="21.75" customHeight="1">
      <c r="A33" s="6" t="s">
        <v>47</v>
      </c>
      <c r="C33" s="16">
        <v>20271701</v>
      </c>
      <c r="E33" s="16">
        <v>365904203050</v>
      </c>
      <c r="G33" s="16">
        <v>366519807149</v>
      </c>
      <c r="I33" s="16">
        <v>-615604099</v>
      </c>
      <c r="K33" s="16">
        <v>20271701</v>
      </c>
      <c r="M33" s="16">
        <v>365904203050</v>
      </c>
      <c r="O33" s="16">
        <v>357652227890</v>
      </c>
      <c r="Q33" s="16">
        <v>8251975160</v>
      </c>
      <c r="R33" s="46"/>
      <c r="S33" s="12"/>
    </row>
    <row r="34" spans="1:19" ht="21.75" customHeight="1">
      <c r="A34" s="6" t="s">
        <v>48</v>
      </c>
      <c r="C34" s="16">
        <v>278269024</v>
      </c>
      <c r="E34" s="16">
        <v>3812285628800</v>
      </c>
      <c r="G34" s="16">
        <v>3821947637266</v>
      </c>
      <c r="I34" s="16">
        <v>-9662008466</v>
      </c>
      <c r="K34" s="16">
        <v>278269024</v>
      </c>
      <c r="M34" s="16">
        <v>3812285628800</v>
      </c>
      <c r="O34" s="16">
        <v>3734171209559</v>
      </c>
      <c r="Q34" s="16">
        <v>78114419241</v>
      </c>
      <c r="R34" s="46"/>
      <c r="S34" s="12"/>
    </row>
    <row r="35" spans="1:19" ht="21.75" customHeight="1">
      <c r="A35" s="6" t="s">
        <v>49</v>
      </c>
      <c r="C35" s="16">
        <v>72647153</v>
      </c>
      <c r="E35" s="16">
        <v>1488540164970</v>
      </c>
      <c r="G35" s="16">
        <v>1491568556678</v>
      </c>
      <c r="I35" s="16">
        <v>-3028391708</v>
      </c>
      <c r="K35" s="16">
        <v>72647153</v>
      </c>
      <c r="M35" s="16">
        <v>1488540164970</v>
      </c>
      <c r="O35" s="16">
        <v>1465221625064</v>
      </c>
      <c r="Q35" s="16">
        <v>23318539906</v>
      </c>
      <c r="R35" s="46"/>
      <c r="S35" s="12"/>
    </row>
    <row r="36" spans="1:19" ht="21.75" customHeight="1">
      <c r="A36" s="6" t="s">
        <v>50</v>
      </c>
      <c r="C36" s="16">
        <v>4302645</v>
      </c>
      <c r="E36" s="16">
        <v>57913601713</v>
      </c>
      <c r="G36" s="16">
        <v>63410768535</v>
      </c>
      <c r="I36" s="16">
        <v>-5497166822</v>
      </c>
      <c r="K36" s="16">
        <v>4302645</v>
      </c>
      <c r="M36" s="16">
        <v>57913601713</v>
      </c>
      <c r="O36" s="16">
        <v>62149704073</v>
      </c>
      <c r="Q36" s="16">
        <v>-4236102360</v>
      </c>
      <c r="R36" s="46"/>
      <c r="S36" s="12"/>
    </row>
    <row r="37" spans="1:19" ht="21.75" customHeight="1">
      <c r="A37" s="6" t="s">
        <v>51</v>
      </c>
      <c r="C37" s="16">
        <v>14786309</v>
      </c>
      <c r="E37" s="16">
        <v>113410990030</v>
      </c>
      <c r="G37" s="16">
        <v>114061520154</v>
      </c>
      <c r="I37" s="16">
        <v>-650530124</v>
      </c>
      <c r="K37" s="16">
        <v>14786309</v>
      </c>
      <c r="M37" s="16">
        <v>113410990030</v>
      </c>
      <c r="O37" s="16">
        <v>117917008853</v>
      </c>
      <c r="Q37" s="16">
        <v>-4506018823</v>
      </c>
      <c r="R37" s="46"/>
      <c r="S37" s="12"/>
    </row>
    <row r="38" spans="1:19" ht="21.75" customHeight="1">
      <c r="A38" s="6" t="s">
        <v>19</v>
      </c>
      <c r="C38" s="16">
        <v>1126147165</v>
      </c>
      <c r="E38" s="16">
        <v>1423450016560</v>
      </c>
      <c r="G38" s="16">
        <v>1428443647607</v>
      </c>
      <c r="I38" s="16">
        <v>-4993631047</v>
      </c>
      <c r="K38" s="16">
        <v>1126147165</v>
      </c>
      <c r="M38" s="16">
        <v>1423450016560</v>
      </c>
      <c r="O38" s="16">
        <v>1376952823208</v>
      </c>
      <c r="Q38" s="16">
        <v>46497193352</v>
      </c>
      <c r="R38" s="46"/>
      <c r="S38" s="12"/>
    </row>
    <row r="39" spans="1:19" ht="21.75" customHeight="1">
      <c r="A39" s="6" t="s">
        <v>20</v>
      </c>
      <c r="C39" s="16">
        <v>384826246</v>
      </c>
      <c r="E39" s="16">
        <v>756183573390</v>
      </c>
      <c r="G39" s="16">
        <v>756989135365</v>
      </c>
      <c r="I39" s="16">
        <v>-805561975</v>
      </c>
      <c r="K39" s="16">
        <v>384826246</v>
      </c>
      <c r="M39" s="16">
        <v>756183573390</v>
      </c>
      <c r="O39" s="16">
        <v>741542620370</v>
      </c>
      <c r="Q39" s="16">
        <v>14640953020</v>
      </c>
      <c r="R39" s="46"/>
      <c r="S39" s="12"/>
    </row>
    <row r="40" spans="1:19" ht="21.75" customHeight="1">
      <c r="A40" s="6" t="s">
        <v>21</v>
      </c>
      <c r="C40" s="16">
        <v>240395567</v>
      </c>
      <c r="E40" s="16">
        <v>2327029088560</v>
      </c>
      <c r="G40" s="16">
        <v>2329135697810</v>
      </c>
      <c r="I40" s="16">
        <v>-2106609250</v>
      </c>
      <c r="K40" s="16">
        <v>240395567</v>
      </c>
      <c r="M40" s="16">
        <v>2327029088560</v>
      </c>
      <c r="O40" s="16">
        <v>2255404226226</v>
      </c>
      <c r="Q40" s="16">
        <v>71624862334</v>
      </c>
      <c r="R40" s="46"/>
      <c r="S40" s="12"/>
    </row>
    <row r="41" spans="1:19" ht="21.75" customHeight="1">
      <c r="A41" s="6" t="s">
        <v>22</v>
      </c>
      <c r="C41" s="16">
        <v>71163636</v>
      </c>
      <c r="E41" s="16">
        <v>389265088920</v>
      </c>
      <c r="G41" s="16">
        <v>389586017154</v>
      </c>
      <c r="I41" s="16">
        <v>-320928234</v>
      </c>
      <c r="K41" s="16">
        <v>71163636</v>
      </c>
      <c r="M41" s="16">
        <v>389265088920</v>
      </c>
      <c r="O41" s="16">
        <v>378230133383</v>
      </c>
      <c r="Q41" s="16">
        <v>11034955537</v>
      </c>
      <c r="R41" s="46"/>
      <c r="S41" s="12"/>
    </row>
    <row r="42" spans="1:19" ht="21.75" customHeight="1">
      <c r="A42" s="6" t="s">
        <v>25</v>
      </c>
      <c r="C42" s="16">
        <v>11694000</v>
      </c>
      <c r="E42" s="16">
        <v>325677900000</v>
      </c>
      <c r="G42" s="16">
        <v>326780326328</v>
      </c>
      <c r="I42" s="16">
        <v>-1102426328</v>
      </c>
      <c r="K42" s="16">
        <v>11694000</v>
      </c>
      <c r="M42" s="16">
        <v>325677900000</v>
      </c>
      <c r="O42" s="16">
        <v>321363328015</v>
      </c>
      <c r="Q42" s="16">
        <v>4314571985</v>
      </c>
      <c r="R42" s="46"/>
      <c r="S42" s="12"/>
    </row>
    <row r="43" spans="1:19" ht="21.75" customHeight="1">
      <c r="A43" s="6" t="s">
        <v>23</v>
      </c>
      <c r="C43" s="16">
        <v>285207334</v>
      </c>
      <c r="E43" s="16">
        <v>1822474864260</v>
      </c>
      <c r="G43" s="16">
        <v>1831883888996</v>
      </c>
      <c r="I43" s="16">
        <v>-9409024736</v>
      </c>
      <c r="K43" s="16">
        <v>285207334</v>
      </c>
      <c r="M43" s="16">
        <v>1822474864260</v>
      </c>
      <c r="O43" s="16">
        <v>1771717593334</v>
      </c>
      <c r="Q43" s="16">
        <v>50757270926</v>
      </c>
      <c r="R43" s="46"/>
      <c r="S43" s="12"/>
    </row>
    <row r="44" spans="1:19" ht="21.75" customHeight="1">
      <c r="A44" s="6" t="s">
        <v>24</v>
      </c>
      <c r="C44" s="16">
        <v>296778511</v>
      </c>
      <c r="E44" s="16">
        <v>2252548898490</v>
      </c>
      <c r="G44" s="16">
        <v>2265317669679</v>
      </c>
      <c r="I44" s="16">
        <v>-12768771189</v>
      </c>
      <c r="K44" s="16">
        <v>296778511</v>
      </c>
      <c r="M44" s="16">
        <v>2252548898490</v>
      </c>
      <c r="O44" s="16">
        <v>2203438791540</v>
      </c>
      <c r="Q44" s="16">
        <v>49110106950</v>
      </c>
      <c r="R44" s="46"/>
      <c r="S44" s="12"/>
    </row>
    <row r="45" spans="1:19" ht="21.75" customHeight="1">
      <c r="A45" s="6" t="s">
        <v>52</v>
      </c>
      <c r="C45" s="16">
        <v>76594524</v>
      </c>
      <c r="E45" s="16">
        <v>216149746728</v>
      </c>
      <c r="G45" s="16">
        <v>217557757646</v>
      </c>
      <c r="I45" s="16">
        <v>-1408010918</v>
      </c>
      <c r="K45" s="16">
        <v>76594524</v>
      </c>
      <c r="M45" s="16">
        <v>216149746728</v>
      </c>
      <c r="O45" s="16">
        <v>217557757646</v>
      </c>
      <c r="Q45" s="16">
        <v>-1408010918</v>
      </c>
      <c r="R45" s="46"/>
      <c r="S45" s="12"/>
    </row>
    <row r="46" spans="1:19" ht="21.75" customHeight="1">
      <c r="A46" s="6" t="s">
        <v>26</v>
      </c>
      <c r="C46" s="16">
        <v>4049335</v>
      </c>
      <c r="E46" s="16">
        <v>2143070055400</v>
      </c>
      <c r="G46" s="16">
        <v>2148419010814</v>
      </c>
      <c r="I46" s="16">
        <v>-5348955414</v>
      </c>
      <c r="K46" s="16">
        <v>4049335</v>
      </c>
      <c r="M46" s="16">
        <v>2143070055400</v>
      </c>
      <c r="O46" s="16">
        <v>2133552309415</v>
      </c>
      <c r="Q46" s="16">
        <v>9517745985</v>
      </c>
      <c r="R46" s="46"/>
      <c r="S46" s="12"/>
    </row>
    <row r="47" spans="1:19" ht="21.75" customHeight="1">
      <c r="A47" s="6" t="s">
        <v>27</v>
      </c>
      <c r="C47" s="16">
        <v>2010844</v>
      </c>
      <c r="E47" s="16">
        <v>8612444852</v>
      </c>
      <c r="G47" s="16">
        <v>12274361133</v>
      </c>
      <c r="I47" s="16">
        <v>-3661916281</v>
      </c>
      <c r="K47" s="16">
        <v>2010844</v>
      </c>
      <c r="M47" s="16">
        <v>8612444852</v>
      </c>
      <c r="O47" s="16">
        <v>8403587692</v>
      </c>
      <c r="Q47" s="16">
        <v>208857160</v>
      </c>
      <c r="R47" s="46"/>
      <c r="S47" s="12"/>
    </row>
    <row r="48" spans="1:19" ht="21.75" customHeight="1">
      <c r="A48" s="6" t="s">
        <v>28</v>
      </c>
      <c r="C48" s="16">
        <v>28350519</v>
      </c>
      <c r="E48" s="16">
        <v>1328221815150</v>
      </c>
      <c r="G48" s="16">
        <v>1336072807557</v>
      </c>
      <c r="I48" s="16">
        <v>-7850992407</v>
      </c>
      <c r="K48" s="16">
        <v>28350519</v>
      </c>
      <c r="M48" s="16">
        <v>1328221815150</v>
      </c>
      <c r="O48" s="16">
        <v>1304277836994</v>
      </c>
      <c r="Q48" s="16">
        <v>23943978156</v>
      </c>
      <c r="R48" s="46"/>
      <c r="S48" s="12"/>
    </row>
    <row r="49" spans="1:19" ht="21.75" customHeight="1">
      <c r="A49" s="6" t="s">
        <v>29</v>
      </c>
      <c r="C49" s="16">
        <v>34930396</v>
      </c>
      <c r="E49" s="16">
        <v>244862075960</v>
      </c>
      <c r="G49" s="16">
        <v>244543689559</v>
      </c>
      <c r="I49" s="16">
        <v>318386401</v>
      </c>
      <c r="K49" s="16">
        <v>34930396</v>
      </c>
      <c r="M49" s="16">
        <v>244862075960</v>
      </c>
      <c r="O49" s="16">
        <v>240013824046</v>
      </c>
      <c r="Q49" s="16">
        <v>4848251914</v>
      </c>
      <c r="R49" s="46"/>
      <c r="S49" s="12"/>
    </row>
    <row r="50" spans="1:19" ht="21.75" customHeight="1">
      <c r="A50" s="6" t="s">
        <v>30</v>
      </c>
      <c r="C50" s="16">
        <v>73822722</v>
      </c>
      <c r="E50" s="16">
        <v>595749366540</v>
      </c>
      <c r="G50" s="16">
        <v>599958946990</v>
      </c>
      <c r="I50" s="16">
        <v>-4209580450</v>
      </c>
      <c r="K50" s="16">
        <v>73822722</v>
      </c>
      <c r="M50" s="16">
        <v>595749366540</v>
      </c>
      <c r="O50" s="16">
        <v>585570193981</v>
      </c>
      <c r="Q50" s="16">
        <v>10179172559</v>
      </c>
      <c r="R50" s="46"/>
      <c r="S50" s="12"/>
    </row>
    <row r="51" spans="1:19" ht="21.75" customHeight="1">
      <c r="A51" s="6" t="s">
        <v>31</v>
      </c>
      <c r="C51" s="16">
        <v>73379651</v>
      </c>
      <c r="E51" s="16">
        <v>208911866397</v>
      </c>
      <c r="G51" s="16">
        <v>210165157354</v>
      </c>
      <c r="I51" s="16">
        <v>-1253290957</v>
      </c>
      <c r="K51" s="16">
        <v>73379651</v>
      </c>
      <c r="M51" s="16">
        <v>208911866397</v>
      </c>
      <c r="O51" s="16">
        <v>206522026318</v>
      </c>
      <c r="Q51" s="16">
        <v>2389840079</v>
      </c>
      <c r="R51" s="46"/>
      <c r="S51" s="12"/>
    </row>
    <row r="52" spans="1:19" ht="21.75" customHeight="1">
      <c r="A52" s="6" t="s">
        <v>32</v>
      </c>
      <c r="C52" s="16">
        <v>1135510263</v>
      </c>
      <c r="E52" s="16">
        <v>6054540722316</v>
      </c>
      <c r="G52" s="16">
        <v>5995967791040</v>
      </c>
      <c r="I52" s="16">
        <v>58572931276</v>
      </c>
      <c r="K52" s="16">
        <v>1135510263</v>
      </c>
      <c r="M52" s="16">
        <v>6054540722316</v>
      </c>
      <c r="O52" s="16">
        <v>5755788732079</v>
      </c>
      <c r="Q52" s="16">
        <v>298751990237</v>
      </c>
      <c r="R52" s="46"/>
      <c r="S52" s="12"/>
    </row>
    <row r="53" spans="1:19" ht="21.75" customHeight="1">
      <c r="A53" s="6" t="s">
        <v>34</v>
      </c>
      <c r="C53" s="16">
        <v>15585655</v>
      </c>
      <c r="E53" s="16">
        <v>130763645450</v>
      </c>
      <c r="G53" s="16">
        <v>131367599127</v>
      </c>
      <c r="I53" s="16">
        <v>-603953677</v>
      </c>
      <c r="K53" s="16">
        <v>15585655</v>
      </c>
      <c r="M53" s="16">
        <v>130763645450</v>
      </c>
      <c r="O53" s="16">
        <v>131840732074</v>
      </c>
      <c r="Q53" s="16">
        <v>-1077086624</v>
      </c>
      <c r="R53" s="46"/>
      <c r="S53" s="12"/>
    </row>
    <row r="54" spans="1:19" ht="21.75" customHeight="1">
      <c r="A54" s="6" t="s">
        <v>35</v>
      </c>
      <c r="C54" s="16">
        <v>27893532</v>
      </c>
      <c r="E54" s="16">
        <v>167640127320</v>
      </c>
      <c r="G54" s="16">
        <v>168290804835</v>
      </c>
      <c r="I54" s="16">
        <v>-650677515</v>
      </c>
      <c r="K54" s="16">
        <v>27893532</v>
      </c>
      <c r="M54" s="16">
        <v>167640127320</v>
      </c>
      <c r="O54" s="16">
        <v>176414747293</v>
      </c>
      <c r="Q54" s="16">
        <v>-8774619973</v>
      </c>
      <c r="R54" s="46"/>
      <c r="S54" s="12"/>
    </row>
    <row r="55" spans="1:19" ht="21.75" customHeight="1">
      <c r="A55" s="6" t="s">
        <v>36</v>
      </c>
      <c r="C55" s="16">
        <v>148782567</v>
      </c>
      <c r="E55" s="16">
        <v>1060819702710</v>
      </c>
      <c r="G55" s="16">
        <v>1063979985094</v>
      </c>
      <c r="I55" s="16">
        <v>-3160282384</v>
      </c>
      <c r="K55" s="16">
        <v>148782567</v>
      </c>
      <c r="M55" s="16">
        <v>1060819702710</v>
      </c>
      <c r="O55" s="16">
        <v>1034866371688</v>
      </c>
      <c r="Q55" s="16">
        <v>25953331022</v>
      </c>
      <c r="R55" s="46"/>
      <c r="S55" s="12"/>
    </row>
    <row r="56" spans="1:19" ht="21.75" customHeight="1">
      <c r="A56" s="6" t="s">
        <v>37</v>
      </c>
      <c r="C56" s="16">
        <v>690789</v>
      </c>
      <c r="E56" s="16">
        <v>4345062810</v>
      </c>
      <c r="G56" s="16">
        <v>4324696181</v>
      </c>
      <c r="I56" s="16">
        <v>20366629</v>
      </c>
      <c r="K56" s="16">
        <v>690789</v>
      </c>
      <c r="M56" s="16">
        <v>4345062810</v>
      </c>
      <c r="O56" s="16">
        <v>4317298874</v>
      </c>
      <c r="Q56" s="16">
        <v>27763936</v>
      </c>
      <c r="R56" s="46"/>
      <c r="S56" s="12"/>
    </row>
    <row r="57" spans="1:19" ht="21.75" customHeight="1">
      <c r="A57" s="6" t="s">
        <v>38</v>
      </c>
      <c r="C57" s="16">
        <v>55284140</v>
      </c>
      <c r="E57" s="16">
        <v>982952009200</v>
      </c>
      <c r="G57" s="16">
        <v>991658661929</v>
      </c>
      <c r="I57" s="16">
        <v>-8706652729</v>
      </c>
      <c r="K57" s="16">
        <v>55284140</v>
      </c>
      <c r="M57" s="16">
        <v>982952009200</v>
      </c>
      <c r="O57" s="16">
        <v>964500173571</v>
      </c>
      <c r="Q57" s="16">
        <v>18451835629</v>
      </c>
      <c r="R57" s="46"/>
      <c r="S57" s="12"/>
    </row>
    <row r="58" spans="1:19" ht="21.75" customHeight="1">
      <c r="A58" s="6" t="s">
        <v>478</v>
      </c>
      <c r="C58" s="16">
        <v>177235485</v>
      </c>
      <c r="E58" s="16">
        <v>2674483468650</v>
      </c>
      <c r="G58" s="16">
        <v>2681038579329</v>
      </c>
      <c r="I58" s="16">
        <v>-6555110679</v>
      </c>
      <c r="K58" s="16">
        <v>177235485</v>
      </c>
      <c r="M58" s="16">
        <v>2674483468650</v>
      </c>
      <c r="O58" s="16">
        <v>2615383744564</v>
      </c>
      <c r="Q58" s="16">
        <v>59099724086</v>
      </c>
      <c r="R58" s="46"/>
      <c r="S58" s="12"/>
    </row>
    <row r="59" spans="1:19" ht="21.75" customHeight="1">
      <c r="A59" s="6" t="s">
        <v>105</v>
      </c>
      <c r="C59" s="16">
        <v>436293</v>
      </c>
      <c r="E59" s="16">
        <v>3580095141909</v>
      </c>
      <c r="G59" s="16">
        <v>3517128463563</v>
      </c>
      <c r="I59" s="16">
        <v>62966678346</v>
      </c>
      <c r="K59" s="16">
        <v>436293</v>
      </c>
      <c r="M59" s="16">
        <v>3580095141909</v>
      </c>
      <c r="O59" s="16">
        <v>3273768565951</v>
      </c>
      <c r="Q59" s="16">
        <v>306326575958</v>
      </c>
      <c r="R59" s="46"/>
      <c r="S59" s="12"/>
    </row>
    <row r="60" spans="1:19" ht="21.75" customHeight="1">
      <c r="A60" s="6" t="s">
        <v>109</v>
      </c>
      <c r="C60" s="16">
        <v>519700</v>
      </c>
      <c r="E60" s="16">
        <v>1913779139300</v>
      </c>
      <c r="G60" s="16">
        <v>1879789200200</v>
      </c>
      <c r="I60" s="16">
        <v>33989939100</v>
      </c>
      <c r="K60" s="16">
        <v>519700</v>
      </c>
      <c r="M60" s="16">
        <v>1913779139300</v>
      </c>
      <c r="O60" s="16">
        <v>1748491684011</v>
      </c>
      <c r="Q60" s="16">
        <v>165287455289</v>
      </c>
      <c r="R60" s="46"/>
      <c r="S60" s="12"/>
    </row>
    <row r="61" spans="1:19" ht="21.75" customHeight="1">
      <c r="A61" s="6" t="s">
        <v>111</v>
      </c>
      <c r="C61" s="16">
        <v>3809700</v>
      </c>
      <c r="E61" s="16">
        <v>19193508611100</v>
      </c>
      <c r="G61" s="16">
        <v>19983760675900</v>
      </c>
      <c r="I61" s="16">
        <v>-790252064800</v>
      </c>
      <c r="K61" s="16">
        <v>3809700</v>
      </c>
      <c r="M61" s="16">
        <v>19193508611100</v>
      </c>
      <c r="O61" s="16">
        <v>18638069710953</v>
      </c>
      <c r="Q61" s="16">
        <v>555438900147</v>
      </c>
      <c r="R61" s="46"/>
      <c r="S61" s="12"/>
    </row>
    <row r="62" spans="1:19" ht="21.75" customHeight="1">
      <c r="A62" s="6" t="s">
        <v>114</v>
      </c>
      <c r="C62" s="16">
        <v>6429500</v>
      </c>
      <c r="E62" s="16">
        <v>12330257208500</v>
      </c>
      <c r="G62" s="16">
        <v>12122237165500</v>
      </c>
      <c r="I62" s="16">
        <v>208020043000</v>
      </c>
      <c r="K62" s="16">
        <v>6429500</v>
      </c>
      <c r="M62" s="16">
        <v>12330257208500</v>
      </c>
      <c r="O62" s="16">
        <v>11276946221786</v>
      </c>
      <c r="Q62" s="16">
        <v>1053310986714</v>
      </c>
      <c r="R62" s="46"/>
      <c r="S62" s="12"/>
    </row>
    <row r="63" spans="1:19" ht="21.75" customHeight="1">
      <c r="A63" s="6" t="s">
        <v>117</v>
      </c>
      <c r="C63" s="16">
        <v>2292600</v>
      </c>
      <c r="E63" s="16">
        <v>12648047465986</v>
      </c>
      <c r="G63" s="16">
        <v>12461226083541</v>
      </c>
      <c r="I63" s="16">
        <v>186821382445</v>
      </c>
      <c r="K63" s="16">
        <v>2292600</v>
      </c>
      <c r="M63" s="16">
        <v>12648047465986</v>
      </c>
      <c r="O63" s="16">
        <v>11641370478006</v>
      </c>
      <c r="Q63" s="16">
        <v>1006676987980</v>
      </c>
      <c r="R63" s="46"/>
      <c r="S63" s="12"/>
    </row>
    <row r="64" spans="1:19" ht="21.75" customHeight="1">
      <c r="A64" s="6" t="s">
        <v>120</v>
      </c>
      <c r="C64" s="16">
        <v>114700</v>
      </c>
      <c r="E64" s="16">
        <v>583742851436</v>
      </c>
      <c r="G64" s="16">
        <v>575033530890</v>
      </c>
      <c r="I64" s="16">
        <v>8709320546</v>
      </c>
      <c r="K64" s="16">
        <v>114700</v>
      </c>
      <c r="M64" s="16">
        <v>583742851436</v>
      </c>
      <c r="O64" s="16">
        <v>536934808559</v>
      </c>
      <c r="Q64" s="16">
        <v>46808042877</v>
      </c>
      <c r="R64" s="46"/>
      <c r="S64" s="12"/>
    </row>
    <row r="65" spans="1:20" ht="21.75" customHeight="1">
      <c r="A65" s="6" t="s">
        <v>123</v>
      </c>
      <c r="C65" s="16">
        <v>1295800</v>
      </c>
      <c r="E65" s="16">
        <v>5685256027662</v>
      </c>
      <c r="G65" s="16">
        <v>5594521548052</v>
      </c>
      <c r="I65" s="16">
        <v>90734479610</v>
      </c>
      <c r="K65" s="16">
        <v>1295800</v>
      </c>
      <c r="M65" s="16">
        <v>5685256027662</v>
      </c>
      <c r="O65" s="16">
        <v>5205527106703</v>
      </c>
      <c r="Q65" s="16">
        <v>479728920959</v>
      </c>
      <c r="R65" s="46"/>
      <c r="S65" s="12"/>
    </row>
    <row r="66" spans="1:20" ht="21.75" customHeight="1">
      <c r="A66" s="6" t="s">
        <v>75</v>
      </c>
      <c r="C66" s="16">
        <v>12370000</v>
      </c>
      <c r="E66" s="16">
        <v>254945700000</v>
      </c>
      <c r="G66" s="16">
        <v>256392084343</v>
      </c>
      <c r="I66" s="16">
        <v>-1446384343</v>
      </c>
      <c r="K66" s="16">
        <v>12370000</v>
      </c>
      <c r="M66" s="16">
        <v>254945700000</v>
      </c>
      <c r="O66" s="16">
        <v>249868786653</v>
      </c>
      <c r="Q66" s="16">
        <v>5076913347</v>
      </c>
      <c r="R66" s="46"/>
      <c r="S66" s="12"/>
      <c r="T66" s="47"/>
    </row>
    <row r="67" spans="1:20" ht="21.75" customHeight="1">
      <c r="A67" s="6" t="s">
        <v>76</v>
      </c>
      <c r="C67" s="16">
        <v>8290000</v>
      </c>
      <c r="E67" s="16">
        <v>1390150100000</v>
      </c>
      <c r="G67" s="16">
        <v>1395848211761</v>
      </c>
      <c r="I67" s="16">
        <v>-5698111761</v>
      </c>
      <c r="K67" s="16">
        <v>8290000</v>
      </c>
      <c r="M67" s="16">
        <v>1390150100000</v>
      </c>
      <c r="O67" s="16">
        <v>1359617235267</v>
      </c>
      <c r="Q67" s="16">
        <v>30532864733</v>
      </c>
      <c r="R67" s="46"/>
      <c r="S67" s="12"/>
      <c r="T67" s="47"/>
    </row>
    <row r="68" spans="1:20" ht="21.75" customHeight="1">
      <c r="A68" s="6" t="s">
        <v>77</v>
      </c>
      <c r="C68" s="16">
        <v>2000000</v>
      </c>
      <c r="E68" s="16">
        <v>18220000000</v>
      </c>
      <c r="G68" s="16">
        <v>18291369050</v>
      </c>
      <c r="I68" s="16">
        <v>-71369050</v>
      </c>
      <c r="K68" s="16">
        <v>2000000</v>
      </c>
      <c r="M68" s="16">
        <v>18220000000</v>
      </c>
      <c r="O68" s="16">
        <v>18299828411</v>
      </c>
      <c r="Q68" s="16">
        <v>-79828411</v>
      </c>
      <c r="R68" s="46"/>
      <c r="S68" s="12"/>
      <c r="T68" s="47"/>
    </row>
    <row r="69" spans="1:20" ht="21.75" customHeight="1">
      <c r="A69" s="6" t="s">
        <v>78</v>
      </c>
      <c r="C69" s="16">
        <v>11064000</v>
      </c>
      <c r="E69" s="16">
        <v>279476640000</v>
      </c>
      <c r="G69" s="16">
        <v>254275204527</v>
      </c>
      <c r="I69" s="16">
        <v>25201435473</v>
      </c>
      <c r="K69" s="16">
        <v>11064000</v>
      </c>
      <c r="M69" s="16">
        <v>279476640000</v>
      </c>
      <c r="O69" s="16">
        <v>247861852422</v>
      </c>
      <c r="Q69" s="16">
        <v>31614787578</v>
      </c>
      <c r="R69" s="46"/>
      <c r="S69" s="12"/>
      <c r="T69" s="47"/>
    </row>
    <row r="70" spans="1:20" ht="21.75" customHeight="1">
      <c r="A70" s="6" t="s">
        <v>79</v>
      </c>
      <c r="C70" s="16">
        <v>70650000</v>
      </c>
      <c r="E70" s="16">
        <v>711445500000</v>
      </c>
      <c r="G70" s="16">
        <v>714288812057</v>
      </c>
      <c r="I70" s="16">
        <v>-2843312057</v>
      </c>
      <c r="K70" s="16">
        <v>70650000</v>
      </c>
      <c r="M70" s="16">
        <v>711445500000</v>
      </c>
      <c r="O70" s="16">
        <v>708414410282</v>
      </c>
      <c r="Q70" s="16">
        <v>3031089718</v>
      </c>
      <c r="R70" s="46"/>
      <c r="S70" s="12"/>
      <c r="T70" s="47"/>
    </row>
    <row r="71" spans="1:20" ht="21.75" customHeight="1">
      <c r="A71" s="6" t="s">
        <v>80</v>
      </c>
      <c r="C71" s="16">
        <v>2000000</v>
      </c>
      <c r="E71" s="16">
        <v>20294000000</v>
      </c>
      <c r="G71" s="16">
        <v>20261078890</v>
      </c>
      <c r="I71" s="16">
        <v>32921110</v>
      </c>
      <c r="K71" s="16">
        <v>2000000</v>
      </c>
      <c r="M71" s="16">
        <v>20294000000</v>
      </c>
      <c r="O71" s="16">
        <v>20151315106</v>
      </c>
      <c r="Q71" s="16">
        <v>142684894</v>
      </c>
      <c r="R71" s="46"/>
      <c r="S71" s="12"/>
      <c r="T71" s="47"/>
    </row>
    <row r="72" spans="1:20" ht="21.75" customHeight="1">
      <c r="A72" s="6" t="s">
        <v>94</v>
      </c>
      <c r="C72" s="16">
        <v>2000000</v>
      </c>
      <c r="E72" s="16">
        <v>20000000000</v>
      </c>
      <c r="G72" s="16">
        <v>20000000000</v>
      </c>
      <c r="I72" s="16">
        <v>0</v>
      </c>
      <c r="K72" s="16">
        <v>2000000</v>
      </c>
      <c r="M72" s="16">
        <v>20000000000</v>
      </c>
      <c r="O72" s="16">
        <v>20000000000</v>
      </c>
      <c r="Q72" s="16">
        <v>0</v>
      </c>
      <c r="R72" s="46"/>
      <c r="S72" s="12"/>
      <c r="T72" s="47"/>
    </row>
    <row r="73" spans="1:20" ht="21.75" customHeight="1">
      <c r="A73" s="6" t="s">
        <v>81</v>
      </c>
      <c r="C73" s="16">
        <v>9000000</v>
      </c>
      <c r="E73" s="16">
        <v>76392000000</v>
      </c>
      <c r="G73" s="16">
        <v>76692705897</v>
      </c>
      <c r="I73" s="16">
        <v>-300705897</v>
      </c>
      <c r="K73" s="16">
        <v>9000000</v>
      </c>
      <c r="M73" s="16">
        <v>76392000000</v>
      </c>
      <c r="O73" s="16">
        <v>76692705897</v>
      </c>
      <c r="Q73" s="16">
        <v>-300705897</v>
      </c>
      <c r="R73" s="46"/>
      <c r="S73" s="12"/>
      <c r="T73" s="47"/>
    </row>
    <row r="74" spans="1:20" ht="21.75" customHeight="1">
      <c r="A74" s="6" t="s">
        <v>82</v>
      </c>
      <c r="C74" s="16">
        <v>16500000</v>
      </c>
      <c r="E74" s="16">
        <v>436342500000</v>
      </c>
      <c r="G74" s="16">
        <v>437947906968</v>
      </c>
      <c r="I74" s="16">
        <v>-1605406968</v>
      </c>
      <c r="K74" s="16">
        <v>16500000</v>
      </c>
      <c r="M74" s="16">
        <v>436342500000</v>
      </c>
      <c r="O74" s="16">
        <v>426513315859</v>
      </c>
      <c r="Q74" s="16">
        <v>9829184141</v>
      </c>
      <c r="R74" s="46"/>
      <c r="S74" s="12"/>
      <c r="T74" s="47"/>
    </row>
    <row r="75" spans="1:20" ht="21.75" customHeight="1">
      <c r="A75" s="6" t="s">
        <v>85</v>
      </c>
      <c r="C75" s="16">
        <v>38116487</v>
      </c>
      <c r="E75" s="16">
        <v>6144492053861</v>
      </c>
      <c r="G75" s="16">
        <v>4928387395286</v>
      </c>
      <c r="I75" s="16">
        <v>1216104658575</v>
      </c>
      <c r="K75" s="16">
        <v>38116487</v>
      </c>
      <c r="M75" s="16">
        <v>6144492053861</v>
      </c>
      <c r="O75" s="16">
        <v>4922152598513</v>
      </c>
      <c r="Q75" s="16">
        <v>1222339455348</v>
      </c>
      <c r="R75" s="46"/>
      <c r="S75" s="12"/>
      <c r="T75" s="47"/>
    </row>
    <row r="76" spans="1:20" ht="21.75" customHeight="1">
      <c r="A76" s="6" t="s">
        <v>86</v>
      </c>
      <c r="C76" s="16">
        <v>10000000</v>
      </c>
      <c r="E76" s="16">
        <v>100130000000</v>
      </c>
      <c r="G76" s="16">
        <v>100048650793</v>
      </c>
      <c r="I76" s="16">
        <v>81349207</v>
      </c>
      <c r="K76" s="16">
        <v>10000000</v>
      </c>
      <c r="M76" s="16">
        <v>100130000000</v>
      </c>
      <c r="O76" s="16">
        <v>100048650793</v>
      </c>
      <c r="Q76" s="16">
        <v>81349207</v>
      </c>
      <c r="R76" s="46"/>
      <c r="S76" s="12"/>
      <c r="T76" s="47"/>
    </row>
    <row r="77" spans="1:20" ht="21.75" customHeight="1">
      <c r="A77" s="6" t="s">
        <v>87</v>
      </c>
      <c r="C77" s="16">
        <v>3000000</v>
      </c>
      <c r="E77" s="16">
        <v>26679000000</v>
      </c>
      <c r="G77" s="16">
        <v>26748050895</v>
      </c>
      <c r="I77" s="16">
        <v>-69050895</v>
      </c>
      <c r="K77" s="16">
        <v>3000000</v>
      </c>
      <c r="M77" s="16">
        <v>26679000000</v>
      </c>
      <c r="O77" s="16">
        <v>26744788727</v>
      </c>
      <c r="Q77" s="16">
        <v>-65788727</v>
      </c>
      <c r="R77" s="46"/>
      <c r="S77" s="12"/>
      <c r="T77" s="47"/>
    </row>
    <row r="78" spans="1:20" ht="21.75" customHeight="1">
      <c r="A78" s="6" t="s">
        <v>95</v>
      </c>
      <c r="C78" s="16">
        <v>2000000</v>
      </c>
      <c r="E78" s="16">
        <v>20000000000</v>
      </c>
      <c r="G78" s="16">
        <v>20000000000</v>
      </c>
      <c r="I78" s="16">
        <v>0</v>
      </c>
      <c r="K78" s="16">
        <v>2000000</v>
      </c>
      <c r="M78" s="16">
        <v>20000000000</v>
      </c>
      <c r="O78" s="16">
        <v>20000000000</v>
      </c>
      <c r="Q78" s="16">
        <v>0</v>
      </c>
      <c r="R78" s="46"/>
      <c r="S78" s="12"/>
      <c r="T78" s="47"/>
    </row>
    <row r="79" spans="1:20" ht="21.75" customHeight="1">
      <c r="A79" s="6" t="s">
        <v>88</v>
      </c>
      <c r="C79" s="16">
        <v>3970000</v>
      </c>
      <c r="E79" s="16">
        <v>57803200000</v>
      </c>
      <c r="G79" s="16">
        <v>57717932122</v>
      </c>
      <c r="I79" s="16">
        <v>85267878</v>
      </c>
      <c r="K79" s="16">
        <v>3970000</v>
      </c>
      <c r="M79" s="16">
        <v>57803200000</v>
      </c>
      <c r="O79" s="16">
        <v>55793298209</v>
      </c>
      <c r="Q79" s="16">
        <v>2009901791</v>
      </c>
      <c r="R79" s="46"/>
      <c r="S79" s="12"/>
      <c r="T79" s="47"/>
    </row>
    <row r="80" spans="1:20" ht="21.75" customHeight="1">
      <c r="A80" s="6" t="s">
        <v>89</v>
      </c>
      <c r="C80" s="16">
        <v>2000000</v>
      </c>
      <c r="E80" s="16">
        <v>19282000000</v>
      </c>
      <c r="G80" s="16">
        <v>19356315401</v>
      </c>
      <c r="I80" s="16">
        <v>-74315401</v>
      </c>
      <c r="K80" s="16">
        <v>2000000</v>
      </c>
      <c r="M80" s="16">
        <v>19282000000</v>
      </c>
      <c r="O80" s="16">
        <v>19333506199</v>
      </c>
      <c r="Q80" s="16">
        <v>-51506199</v>
      </c>
      <c r="R80" s="46"/>
      <c r="S80" s="12"/>
      <c r="T80" s="47"/>
    </row>
    <row r="81" spans="1:20" ht="21.75" customHeight="1">
      <c r="A81" s="6" t="s">
        <v>90</v>
      </c>
      <c r="C81" s="16">
        <v>2000000</v>
      </c>
      <c r="E81" s="16">
        <v>20000000000</v>
      </c>
      <c r="G81" s="16">
        <v>20000000000</v>
      </c>
      <c r="I81" s="16">
        <v>0</v>
      </c>
      <c r="K81" s="16">
        <v>2000000</v>
      </c>
      <c r="M81" s="16">
        <v>20000000000</v>
      </c>
      <c r="O81" s="16">
        <v>20000000000</v>
      </c>
      <c r="Q81" s="16">
        <v>0</v>
      </c>
      <c r="R81" s="46"/>
      <c r="S81" s="12"/>
      <c r="T81" s="47"/>
    </row>
    <row r="82" spans="1:20" ht="21.75" customHeight="1">
      <c r="A82" s="6" t="s">
        <v>91</v>
      </c>
      <c r="C82" s="16">
        <v>176033</v>
      </c>
      <c r="E82" s="16">
        <v>24471051462</v>
      </c>
      <c r="G82" s="16">
        <v>24115682205</v>
      </c>
      <c r="I82" s="16">
        <v>355369257</v>
      </c>
      <c r="K82" s="16">
        <v>176033</v>
      </c>
      <c r="M82" s="16">
        <v>24471051462</v>
      </c>
      <c r="O82" s="16">
        <v>20589155045</v>
      </c>
      <c r="Q82" s="16">
        <v>3881896417</v>
      </c>
      <c r="R82" s="46"/>
      <c r="S82" s="12"/>
      <c r="T82" s="47"/>
    </row>
    <row r="83" spans="1:20" ht="21.75" customHeight="1">
      <c r="A83" s="6" t="s">
        <v>92</v>
      </c>
      <c r="C83" s="16">
        <v>500000</v>
      </c>
      <c r="E83" s="16">
        <v>637159500000</v>
      </c>
      <c r="G83" s="16">
        <v>640724211851</v>
      </c>
      <c r="I83" s="16">
        <v>-3564711851</v>
      </c>
      <c r="K83" s="16">
        <v>500000</v>
      </c>
      <c r="M83" s="16">
        <v>637159500000</v>
      </c>
      <c r="O83" s="16">
        <v>367176882020</v>
      </c>
      <c r="Q83" s="16">
        <v>269982617980</v>
      </c>
      <c r="R83" s="46"/>
      <c r="S83" s="12"/>
      <c r="T83" s="47"/>
    </row>
    <row r="84" spans="1:20" ht="21.75" customHeight="1">
      <c r="A84" s="6" t="s">
        <v>477</v>
      </c>
      <c r="C84" s="16">
        <v>13608615</v>
      </c>
      <c r="E84" s="16">
        <v>4135522012350</v>
      </c>
      <c r="G84" s="16">
        <v>4147614295842</v>
      </c>
      <c r="I84" s="16">
        <v>-12092283492</v>
      </c>
      <c r="K84" s="16">
        <v>13608615</v>
      </c>
      <c r="M84" s="16">
        <v>4135522012350</v>
      </c>
      <c r="O84" s="16">
        <v>4071260895575</v>
      </c>
      <c r="Q84" s="16">
        <v>64261116775</v>
      </c>
      <c r="R84" s="46"/>
      <c r="S84" s="12"/>
      <c r="T84" s="47"/>
    </row>
    <row r="85" spans="1:20" ht="21.75" customHeight="1">
      <c r="A85" s="6" t="s">
        <v>179</v>
      </c>
      <c r="C85" s="16">
        <v>7000000</v>
      </c>
      <c r="E85" s="16">
        <v>6630561000000</v>
      </c>
      <c r="G85" s="16">
        <v>5985000000000</v>
      </c>
      <c r="I85" s="16">
        <v>645561000000</v>
      </c>
      <c r="K85" s="16">
        <v>7000000</v>
      </c>
      <c r="M85" s="16">
        <v>6630561000000</v>
      </c>
      <c r="O85" s="16">
        <v>6298993337761</v>
      </c>
      <c r="Q85" s="16">
        <v>331567662239</v>
      </c>
      <c r="R85" s="46"/>
      <c r="S85" s="12"/>
    </row>
    <row r="86" spans="1:20" ht="21.75" customHeight="1">
      <c r="A86" s="6" t="s">
        <v>182</v>
      </c>
      <c r="C86" s="16">
        <v>1799900</v>
      </c>
      <c r="E86" s="16">
        <v>1536342442900</v>
      </c>
      <c r="G86" s="16">
        <v>1461949952544</v>
      </c>
      <c r="I86" s="16">
        <v>74392490356</v>
      </c>
      <c r="K86" s="16">
        <v>1799900</v>
      </c>
      <c r="M86" s="16">
        <v>1536342442900</v>
      </c>
      <c r="O86" s="16">
        <v>1800754154507</v>
      </c>
      <c r="Q86" s="16">
        <v>-264411711607</v>
      </c>
      <c r="R86" s="46"/>
      <c r="S86" s="12"/>
    </row>
    <row r="87" spans="1:20" ht="21.75" customHeight="1">
      <c r="A87" s="6" t="s">
        <v>185</v>
      </c>
      <c r="C87" s="16">
        <v>1999000</v>
      </c>
      <c r="E87" s="16">
        <v>1566928144000</v>
      </c>
      <c r="G87" s="16">
        <v>1623687750000</v>
      </c>
      <c r="I87" s="16">
        <v>-56759606000</v>
      </c>
      <c r="K87" s="16">
        <v>1999000</v>
      </c>
      <c r="M87" s="16">
        <v>1566928144000</v>
      </c>
      <c r="O87" s="16">
        <v>1708976976357</v>
      </c>
      <c r="Q87" s="16">
        <v>-142048832357</v>
      </c>
      <c r="R87" s="46"/>
      <c r="S87" s="12"/>
    </row>
    <row r="88" spans="1:20" ht="21.75" customHeight="1">
      <c r="A88" s="6" t="s">
        <v>188</v>
      </c>
      <c r="C88" s="16">
        <v>5999881</v>
      </c>
      <c r="E88" s="16">
        <v>4886951073548</v>
      </c>
      <c r="G88" s="16">
        <v>4629732126845</v>
      </c>
      <c r="I88" s="16">
        <v>257218946703</v>
      </c>
      <c r="K88" s="16">
        <v>5999881</v>
      </c>
      <c r="M88" s="16">
        <v>4886951073548</v>
      </c>
      <c r="O88" s="16">
        <v>4872625311904</v>
      </c>
      <c r="Q88" s="16">
        <v>14325761644</v>
      </c>
      <c r="R88" s="46"/>
      <c r="S88" s="12"/>
    </row>
    <row r="89" spans="1:20" ht="21.75" customHeight="1">
      <c r="A89" s="6" t="s">
        <v>191</v>
      </c>
      <c r="C89" s="16">
        <v>1992400</v>
      </c>
      <c r="E89" s="16">
        <v>1646740516400</v>
      </c>
      <c r="G89" s="16">
        <v>1642171605481</v>
      </c>
      <c r="I89" s="16">
        <v>4568910919</v>
      </c>
      <c r="K89" s="16">
        <v>1992400</v>
      </c>
      <c r="M89" s="16">
        <v>1646740516400</v>
      </c>
      <c r="O89" s="16">
        <v>1728297797074</v>
      </c>
      <c r="Q89" s="16">
        <v>-81557280674</v>
      </c>
      <c r="R89" s="46"/>
      <c r="S89" s="12"/>
    </row>
    <row r="90" spans="1:20" ht="21.75" customHeight="1">
      <c r="A90" s="6" t="s">
        <v>194</v>
      </c>
      <c r="C90" s="16">
        <v>9999900</v>
      </c>
      <c r="E90" s="16">
        <v>7850821491000</v>
      </c>
      <c r="G90" s="16">
        <v>7716298464878</v>
      </c>
      <c r="I90" s="16">
        <v>134523026122</v>
      </c>
      <c r="K90" s="16">
        <v>9999900</v>
      </c>
      <c r="M90" s="16">
        <v>7850821491000</v>
      </c>
      <c r="O90" s="16">
        <v>8153430694723</v>
      </c>
      <c r="Q90" s="16">
        <v>-302609203723</v>
      </c>
      <c r="R90" s="46"/>
      <c r="S90" s="12"/>
    </row>
    <row r="91" spans="1:20" ht="21.75" customHeight="1">
      <c r="A91" s="6" t="s">
        <v>197</v>
      </c>
      <c r="C91" s="16">
        <v>4499900</v>
      </c>
      <c r="E91" s="16">
        <v>3414893111800</v>
      </c>
      <c r="G91" s="16">
        <v>3472289787406</v>
      </c>
      <c r="I91" s="16">
        <v>-57396675606</v>
      </c>
      <c r="K91" s="16">
        <v>4499900</v>
      </c>
      <c r="M91" s="16">
        <v>3414893111800</v>
      </c>
      <c r="O91" s="16">
        <v>3654485484499</v>
      </c>
      <c r="Q91" s="16">
        <v>-239592372699</v>
      </c>
      <c r="R91" s="46"/>
      <c r="S91" s="12"/>
    </row>
    <row r="92" spans="1:20" ht="21.75" customHeight="1">
      <c r="A92" s="6" t="s">
        <v>200</v>
      </c>
      <c r="C92" s="16">
        <v>3000000</v>
      </c>
      <c r="E92" s="16">
        <v>2168100000000</v>
      </c>
      <c r="G92" s="16">
        <v>2168100000000</v>
      </c>
      <c r="I92" s="16">
        <v>0</v>
      </c>
      <c r="K92" s="16">
        <v>3000000</v>
      </c>
      <c r="M92" s="16">
        <v>2168100000000</v>
      </c>
      <c r="O92" s="16">
        <v>2167707031875</v>
      </c>
      <c r="Q92" s="16">
        <v>392968125</v>
      </c>
      <c r="R92" s="46"/>
      <c r="S92" s="12"/>
    </row>
    <row r="93" spans="1:20" ht="21.75" customHeight="1">
      <c r="A93" s="6" t="s">
        <v>203</v>
      </c>
      <c r="C93" s="16">
        <v>3211273</v>
      </c>
      <c r="E93" s="16">
        <v>3176620153057</v>
      </c>
      <c r="G93" s="16">
        <v>2890145700000</v>
      </c>
      <c r="I93" s="16">
        <v>286474453057</v>
      </c>
      <c r="K93" s="16">
        <v>3211273</v>
      </c>
      <c r="M93" s="16">
        <v>3176620153057</v>
      </c>
      <c r="O93" s="16">
        <v>2889621861091</v>
      </c>
      <c r="Q93" s="16">
        <v>286998291966</v>
      </c>
      <c r="R93" s="46"/>
      <c r="S93" s="12"/>
    </row>
    <row r="94" spans="1:20" ht="21.75" customHeight="1">
      <c r="A94" s="6" t="s">
        <v>206</v>
      </c>
      <c r="C94" s="16">
        <v>5000000</v>
      </c>
      <c r="E94" s="16">
        <v>4061250000000</v>
      </c>
      <c r="G94" s="16">
        <v>4061250000000</v>
      </c>
      <c r="I94" s="16">
        <v>0</v>
      </c>
      <c r="K94" s="16">
        <v>5000000</v>
      </c>
      <c r="M94" s="16">
        <v>4061250000000</v>
      </c>
      <c r="O94" s="16">
        <v>4499215913593</v>
      </c>
      <c r="Q94" s="16">
        <v>-437965913593</v>
      </c>
      <c r="R94" s="46"/>
      <c r="S94" s="12"/>
    </row>
    <row r="95" spans="1:20" ht="21.75" customHeight="1">
      <c r="A95" s="6" t="s">
        <v>209</v>
      </c>
      <c r="C95" s="16">
        <v>1195000</v>
      </c>
      <c r="E95" s="16">
        <v>1021725000000</v>
      </c>
      <c r="G95" s="16">
        <v>1021725000000</v>
      </c>
      <c r="I95" s="16">
        <v>0</v>
      </c>
      <c r="K95" s="16">
        <v>1195000</v>
      </c>
      <c r="M95" s="16">
        <v>1021725000000</v>
      </c>
      <c r="O95" s="16">
        <v>1075305065625</v>
      </c>
      <c r="Q95" s="16">
        <v>-53580065625</v>
      </c>
      <c r="R95" s="46"/>
      <c r="S95" s="12"/>
    </row>
    <row r="96" spans="1:20" ht="21.75" customHeight="1">
      <c r="A96" s="6" t="s">
        <v>212</v>
      </c>
      <c r="C96" s="16">
        <v>4000000</v>
      </c>
      <c r="E96" s="16">
        <v>3263292000000</v>
      </c>
      <c r="G96" s="16">
        <v>3086568000000</v>
      </c>
      <c r="I96" s="16">
        <v>176724000000</v>
      </c>
      <c r="K96" s="16">
        <v>4000000</v>
      </c>
      <c r="M96" s="16">
        <v>3263292000000</v>
      </c>
      <c r="O96" s="16">
        <v>3598717639879</v>
      </c>
      <c r="Q96" s="16">
        <v>-335425639879</v>
      </c>
      <c r="R96" s="46"/>
      <c r="S96" s="12"/>
      <c r="T96" s="47"/>
    </row>
    <row r="97" spans="1:19" ht="21.75" customHeight="1">
      <c r="A97" s="6" t="s">
        <v>215</v>
      </c>
      <c r="C97" s="16">
        <v>495000</v>
      </c>
      <c r="E97" s="16">
        <v>423225000000</v>
      </c>
      <c r="G97" s="16">
        <v>423225000000</v>
      </c>
      <c r="I97" s="16">
        <v>0</v>
      </c>
      <c r="K97" s="16">
        <v>495000</v>
      </c>
      <c r="M97" s="16">
        <v>423225000000</v>
      </c>
      <c r="O97" s="16">
        <v>445419253124</v>
      </c>
      <c r="Q97" s="16">
        <v>-22194253124</v>
      </c>
      <c r="R97" s="46"/>
      <c r="S97" s="12"/>
    </row>
    <row r="98" spans="1:19" ht="21.75" customHeight="1">
      <c r="A98" s="6" t="s">
        <v>218</v>
      </c>
      <c r="C98" s="16">
        <v>4995000</v>
      </c>
      <c r="E98" s="16">
        <v>4068527400000</v>
      </c>
      <c r="G98" s="16">
        <v>3730585680000</v>
      </c>
      <c r="I98" s="16">
        <v>337941720000</v>
      </c>
      <c r="K98" s="16">
        <v>4995000</v>
      </c>
      <c r="M98" s="16">
        <v>4068527400000</v>
      </c>
      <c r="O98" s="16">
        <v>4494516625819</v>
      </c>
      <c r="Q98" s="16">
        <v>-425989225819</v>
      </c>
      <c r="R98" s="46"/>
      <c r="S98" s="12"/>
    </row>
    <row r="99" spans="1:19" ht="21.75" customHeight="1">
      <c r="A99" s="6" t="s">
        <v>221</v>
      </c>
      <c r="C99" s="16">
        <v>430000</v>
      </c>
      <c r="E99" s="16">
        <v>387000000000</v>
      </c>
      <c r="G99" s="16">
        <v>387417960000</v>
      </c>
      <c r="I99" s="16">
        <v>-417960000</v>
      </c>
      <c r="K99" s="16">
        <v>430000</v>
      </c>
      <c r="M99" s="16">
        <v>387000000000</v>
      </c>
      <c r="O99" s="16">
        <v>425925507007</v>
      </c>
      <c r="Q99" s="16">
        <v>-38925507007</v>
      </c>
      <c r="R99" s="46"/>
      <c r="S99" s="12"/>
    </row>
    <row r="100" spans="1:19" ht="21.75" customHeight="1">
      <c r="A100" s="6" t="s">
        <v>224</v>
      </c>
      <c r="C100" s="16">
        <v>1999977</v>
      </c>
      <c r="E100" s="16">
        <v>1678042702287</v>
      </c>
      <c r="G100" s="16">
        <v>1543266252234</v>
      </c>
      <c r="I100" s="16">
        <v>134776450053</v>
      </c>
      <c r="K100" s="16">
        <v>1999977</v>
      </c>
      <c r="M100" s="16">
        <v>1678042702287</v>
      </c>
      <c r="O100" s="16">
        <v>1997484915922</v>
      </c>
      <c r="Q100" s="16">
        <v>-319442213635</v>
      </c>
      <c r="R100" s="46"/>
      <c r="S100" s="12"/>
    </row>
    <row r="101" spans="1:19" ht="21.75" customHeight="1">
      <c r="A101" s="6" t="s">
        <v>227</v>
      </c>
      <c r="C101" s="16">
        <v>995000</v>
      </c>
      <c r="E101" s="16">
        <v>850725000000</v>
      </c>
      <c r="G101" s="16">
        <v>850725000000</v>
      </c>
      <c r="I101" s="16">
        <v>0</v>
      </c>
      <c r="K101" s="16">
        <v>995000</v>
      </c>
      <c r="M101" s="16">
        <v>850725000000</v>
      </c>
      <c r="O101" s="16">
        <v>895337690624</v>
      </c>
      <c r="Q101" s="16">
        <v>-44612690624</v>
      </c>
      <c r="R101" s="46"/>
      <c r="S101" s="12"/>
    </row>
    <row r="102" spans="1:19" ht="21.75" customHeight="1">
      <c r="A102" s="6" t="s">
        <v>230</v>
      </c>
      <c r="C102" s="16">
        <v>3000000</v>
      </c>
      <c r="E102" s="16">
        <v>2436750000000</v>
      </c>
      <c r="G102" s="16">
        <v>2436750000000</v>
      </c>
      <c r="I102" s="16">
        <v>0</v>
      </c>
      <c r="K102" s="16">
        <v>3000000</v>
      </c>
      <c r="M102" s="16">
        <v>2436750000000</v>
      </c>
      <c r="O102" s="16">
        <v>2699542163593</v>
      </c>
      <c r="Q102" s="16">
        <v>-262792163593</v>
      </c>
      <c r="R102" s="46"/>
      <c r="S102" s="12"/>
    </row>
    <row r="103" spans="1:19" ht="21.75" customHeight="1">
      <c r="A103" s="6" t="s">
        <v>233</v>
      </c>
      <c r="C103" s="16">
        <v>5980000</v>
      </c>
      <c r="E103" s="16">
        <v>4563936000000</v>
      </c>
      <c r="G103" s="16">
        <v>4563936000000</v>
      </c>
      <c r="I103" s="16">
        <v>0</v>
      </c>
      <c r="K103" s="16">
        <v>5980000</v>
      </c>
      <c r="M103" s="16">
        <v>4563936000000</v>
      </c>
      <c r="O103" s="16">
        <v>4563108786600</v>
      </c>
      <c r="Q103" s="16">
        <v>827213400</v>
      </c>
      <c r="R103" s="46"/>
      <c r="S103" s="12"/>
    </row>
    <row r="104" spans="1:19" ht="21.75" customHeight="1">
      <c r="A104" s="6" t="s">
        <v>236</v>
      </c>
      <c r="C104" s="16">
        <v>5000</v>
      </c>
      <c r="E104" s="16">
        <v>4755150000</v>
      </c>
      <c r="G104" s="16">
        <v>4851350000</v>
      </c>
      <c r="I104" s="16">
        <v>-96200000</v>
      </c>
      <c r="K104" s="16">
        <v>5000</v>
      </c>
      <c r="M104" s="16">
        <v>4755150000</v>
      </c>
      <c r="O104" s="16">
        <v>4628410948</v>
      </c>
      <c r="Q104" s="16">
        <v>126739052</v>
      </c>
      <c r="R104" s="46"/>
      <c r="S104" s="12"/>
    </row>
    <row r="105" spans="1:19" ht="21.75" customHeight="1">
      <c r="A105" s="6" t="s">
        <v>239</v>
      </c>
      <c r="C105" s="16">
        <v>5000000</v>
      </c>
      <c r="E105" s="16">
        <v>3980000000000</v>
      </c>
      <c r="G105" s="16">
        <v>3980000000000</v>
      </c>
      <c r="I105" s="16">
        <v>0</v>
      </c>
      <c r="K105" s="16">
        <v>5000000</v>
      </c>
      <c r="M105" s="16">
        <v>3980000000000</v>
      </c>
      <c r="O105" s="16">
        <v>4101756421875</v>
      </c>
      <c r="Q105" s="16">
        <v>-121756421875</v>
      </c>
      <c r="R105" s="46"/>
      <c r="S105" s="12"/>
    </row>
    <row r="106" spans="1:19" ht="21.75" customHeight="1">
      <c r="A106" s="6" t="s">
        <v>242</v>
      </c>
      <c r="C106" s="16">
        <v>215000</v>
      </c>
      <c r="E106" s="16">
        <v>205232550000</v>
      </c>
      <c r="G106" s="16">
        <v>201025000000</v>
      </c>
      <c r="I106" s="16">
        <v>4207550000</v>
      </c>
      <c r="K106" s="16">
        <v>215000</v>
      </c>
      <c r="M106" s="16">
        <v>205232550000</v>
      </c>
      <c r="O106" s="16">
        <v>197832936280</v>
      </c>
      <c r="Q106" s="16">
        <v>7399613720</v>
      </c>
      <c r="R106" s="46"/>
      <c r="S106" s="12"/>
    </row>
    <row r="107" spans="1:19" ht="21.75" customHeight="1">
      <c r="A107" s="6" t="s">
        <v>245</v>
      </c>
      <c r="C107" s="16">
        <v>15811025</v>
      </c>
      <c r="E107" s="16">
        <v>15210206050000</v>
      </c>
      <c r="G107" s="16">
        <v>15165302739000</v>
      </c>
      <c r="I107" s="16">
        <v>44903311000</v>
      </c>
      <c r="K107" s="16">
        <v>15811025</v>
      </c>
      <c r="M107" s="16">
        <v>15210206050000</v>
      </c>
      <c r="O107" s="16">
        <v>15045545663740</v>
      </c>
      <c r="Q107" s="16">
        <v>164660386260</v>
      </c>
      <c r="R107" s="46"/>
      <c r="S107" s="12"/>
    </row>
    <row r="108" spans="1:19" ht="21.75" customHeight="1">
      <c r="A108" s="6" t="s">
        <v>248</v>
      </c>
      <c r="C108" s="16">
        <v>4400014</v>
      </c>
      <c r="E108" s="16">
        <v>3900480410580</v>
      </c>
      <c r="G108" s="16">
        <v>3874652328400</v>
      </c>
      <c r="I108" s="16">
        <v>25828082180</v>
      </c>
      <c r="K108" s="16">
        <v>4400014</v>
      </c>
      <c r="M108" s="16">
        <v>3900480410580</v>
      </c>
      <c r="O108" s="16">
        <v>3870078737147</v>
      </c>
      <c r="Q108" s="16">
        <v>30401673433</v>
      </c>
      <c r="R108" s="46"/>
      <c r="S108" s="12"/>
    </row>
    <row r="109" spans="1:19" ht="21.75" customHeight="1">
      <c r="A109" s="6" t="s">
        <v>251</v>
      </c>
      <c r="C109" s="16">
        <v>5000</v>
      </c>
      <c r="E109" s="16">
        <v>4870000000</v>
      </c>
      <c r="G109" s="16">
        <v>4855000000</v>
      </c>
      <c r="I109" s="16">
        <v>15000000</v>
      </c>
      <c r="K109" s="16">
        <v>5000</v>
      </c>
      <c r="M109" s="16">
        <v>4870000000</v>
      </c>
      <c r="O109" s="16">
        <v>4998293895</v>
      </c>
      <c r="Q109" s="16">
        <v>-128293895</v>
      </c>
      <c r="R109" s="46"/>
      <c r="S109" s="12"/>
    </row>
    <row r="110" spans="1:19" ht="21.75" customHeight="1">
      <c r="A110" s="6" t="s">
        <v>254</v>
      </c>
      <c r="C110" s="16">
        <v>2639000</v>
      </c>
      <c r="E110" s="16">
        <v>2300231570000</v>
      </c>
      <c r="G110" s="16">
        <v>2300231570000</v>
      </c>
      <c r="I110" s="16">
        <v>0</v>
      </c>
      <c r="K110" s="16">
        <v>2639000</v>
      </c>
      <c r="M110" s="16">
        <v>2300231570000</v>
      </c>
      <c r="O110" s="16">
        <v>2450658937545</v>
      </c>
      <c r="Q110" s="16">
        <v>-150427367545</v>
      </c>
      <c r="R110" s="46"/>
      <c r="S110" s="12"/>
    </row>
    <row r="111" spans="1:19" ht="21.75" customHeight="1">
      <c r="A111" s="6" t="s">
        <v>256</v>
      </c>
      <c r="C111" s="16">
        <v>1290000</v>
      </c>
      <c r="E111" s="16">
        <v>1111335000000</v>
      </c>
      <c r="G111" s="16">
        <v>1106820000000</v>
      </c>
      <c r="I111" s="16">
        <v>4515000000</v>
      </c>
      <c r="K111" s="16">
        <v>1290000</v>
      </c>
      <c r="M111" s="16">
        <v>1111335000000</v>
      </c>
      <c r="O111" s="16">
        <v>1194710419481</v>
      </c>
      <c r="Q111" s="16">
        <v>-83375419481</v>
      </c>
      <c r="R111" s="46"/>
      <c r="S111" s="12"/>
    </row>
    <row r="112" spans="1:19" ht="21.75" customHeight="1">
      <c r="A112" s="6" t="s">
        <v>259</v>
      </c>
      <c r="C112" s="16">
        <v>1200000</v>
      </c>
      <c r="E112" s="16">
        <v>1098396000000</v>
      </c>
      <c r="G112" s="16">
        <v>1086000000000</v>
      </c>
      <c r="I112" s="16">
        <v>12396000000</v>
      </c>
      <c r="K112" s="16">
        <v>1200000</v>
      </c>
      <c r="M112" s="16">
        <v>1098396000000</v>
      </c>
      <c r="O112" s="16">
        <v>1186164968625</v>
      </c>
      <c r="Q112" s="16">
        <v>-87768968625</v>
      </c>
      <c r="R112" s="46"/>
      <c r="S112" s="12"/>
    </row>
    <row r="113" spans="1:19" ht="21.75" customHeight="1">
      <c r="A113" s="6" t="s">
        <v>262</v>
      </c>
      <c r="C113" s="16">
        <v>1200000</v>
      </c>
      <c r="E113" s="16">
        <v>1024140000000</v>
      </c>
      <c r="G113" s="16">
        <v>1032000000000</v>
      </c>
      <c r="I113" s="16">
        <v>-7860000000</v>
      </c>
      <c r="K113" s="16">
        <v>1200000</v>
      </c>
      <c r="M113" s="16">
        <v>1024140000000</v>
      </c>
      <c r="O113" s="16">
        <v>1110518682000</v>
      </c>
      <c r="Q113" s="16">
        <v>-86378682000</v>
      </c>
      <c r="R113" s="46"/>
      <c r="S113" s="12"/>
    </row>
    <row r="114" spans="1:19" ht="21.75" customHeight="1">
      <c r="A114" s="6" t="s">
        <v>264</v>
      </c>
      <c r="C114" s="16">
        <v>8974290</v>
      </c>
      <c r="E114" s="16">
        <v>8615318400000</v>
      </c>
      <c r="G114" s="16">
        <v>8370768997500</v>
      </c>
      <c r="I114" s="16">
        <v>244549402500</v>
      </c>
      <c r="K114" s="16">
        <v>8974290</v>
      </c>
      <c r="M114" s="16">
        <v>8615318400000</v>
      </c>
      <c r="O114" s="16">
        <v>8246931097891</v>
      </c>
      <c r="Q114" s="16">
        <v>368387302109</v>
      </c>
      <c r="R114" s="46"/>
      <c r="S114" s="12"/>
    </row>
    <row r="115" spans="1:19" ht="21.75" customHeight="1">
      <c r="A115" s="6" t="s">
        <v>266</v>
      </c>
      <c r="C115" s="16">
        <v>129000</v>
      </c>
      <c r="E115" s="16">
        <v>107248020000</v>
      </c>
      <c r="G115" s="16">
        <v>108721200000</v>
      </c>
      <c r="I115" s="16">
        <v>-1473180000</v>
      </c>
      <c r="K115" s="16">
        <v>129000</v>
      </c>
      <c r="M115" s="16">
        <v>107248020000</v>
      </c>
      <c r="O115" s="16">
        <v>124125090000</v>
      </c>
      <c r="Q115" s="16">
        <v>-16877070000</v>
      </c>
      <c r="R115" s="46"/>
      <c r="S115" s="12"/>
    </row>
    <row r="116" spans="1:19" ht="21.75" customHeight="1">
      <c r="A116" s="6" t="s">
        <v>269</v>
      </c>
      <c r="C116" s="16">
        <v>23610000</v>
      </c>
      <c r="E116" s="16">
        <v>19839955200000</v>
      </c>
      <c r="G116" s="16">
        <v>19799109900000</v>
      </c>
      <c r="I116" s="16">
        <v>40845300000</v>
      </c>
      <c r="K116" s="16">
        <v>23610000</v>
      </c>
      <c r="M116" s="16">
        <v>19839955200000</v>
      </c>
      <c r="O116" s="16">
        <v>19999802700000</v>
      </c>
      <c r="Q116" s="16">
        <v>-159847500000</v>
      </c>
      <c r="R116" s="46"/>
      <c r="S116" s="12"/>
    </row>
    <row r="117" spans="1:19" ht="21.75" customHeight="1">
      <c r="A117" s="6" t="s">
        <v>307</v>
      </c>
      <c r="C117" s="16">
        <v>397077</v>
      </c>
      <c r="E117" s="16">
        <v>320814391380</v>
      </c>
      <c r="G117" s="16">
        <v>310542009390</v>
      </c>
      <c r="I117" s="16">
        <v>10272381990</v>
      </c>
      <c r="K117" s="16">
        <v>397077</v>
      </c>
      <c r="M117" s="16">
        <v>320814391380</v>
      </c>
      <c r="O117" s="16">
        <v>310542009390</v>
      </c>
      <c r="Q117" s="16">
        <v>10272381990</v>
      </c>
      <c r="R117" s="46"/>
      <c r="S117" s="12"/>
    </row>
    <row r="118" spans="1:19" ht="21.75" customHeight="1">
      <c r="A118" s="6" t="s">
        <v>272</v>
      </c>
      <c r="C118" s="16">
        <v>45114822</v>
      </c>
      <c r="E118" s="16">
        <v>35261293726980</v>
      </c>
      <c r="G118" s="16">
        <v>41627897407620</v>
      </c>
      <c r="I118" s="16">
        <v>-6366603680640</v>
      </c>
      <c r="K118" s="16">
        <v>45114822</v>
      </c>
      <c r="M118" s="16">
        <v>35261293726980</v>
      </c>
      <c r="O118" s="16">
        <v>41627897407620</v>
      </c>
      <c r="Q118" s="16">
        <v>-6366603680640</v>
      </c>
      <c r="R118" s="46"/>
      <c r="S118" s="12"/>
    </row>
    <row r="119" spans="1:19" ht="21.75" customHeight="1">
      <c r="A119" s="6" t="s">
        <v>298</v>
      </c>
      <c r="C119" s="16">
        <v>165315</v>
      </c>
      <c r="E119" s="16">
        <v>132417315000</v>
      </c>
      <c r="G119" s="16">
        <v>132976079700</v>
      </c>
      <c r="I119" s="16">
        <v>-558764700</v>
      </c>
      <c r="K119" s="16">
        <v>165315</v>
      </c>
      <c r="M119" s="16">
        <v>132417315000</v>
      </c>
      <c r="O119" s="16">
        <v>132976079700</v>
      </c>
      <c r="Q119" s="16">
        <v>-558764700</v>
      </c>
      <c r="R119" s="46"/>
      <c r="S119" s="12"/>
    </row>
    <row r="120" spans="1:19" ht="21.75" customHeight="1">
      <c r="A120" s="6" t="s">
        <v>275</v>
      </c>
      <c r="C120" s="16">
        <v>210504</v>
      </c>
      <c r="E120" s="16">
        <v>168645279600</v>
      </c>
      <c r="G120" s="16">
        <v>170150383200</v>
      </c>
      <c r="I120" s="16">
        <v>-1505103600</v>
      </c>
      <c r="K120" s="16">
        <v>210504</v>
      </c>
      <c r="M120" s="16">
        <v>168645279600</v>
      </c>
      <c r="O120" s="16">
        <v>199999850400</v>
      </c>
      <c r="Q120" s="16">
        <v>-31354570800</v>
      </c>
      <c r="R120" s="46"/>
      <c r="S120" s="12"/>
    </row>
    <row r="121" spans="1:19" ht="21.75" customHeight="1">
      <c r="A121" s="6" t="s">
        <v>301</v>
      </c>
      <c r="C121" s="16">
        <v>7140000</v>
      </c>
      <c r="E121" s="16">
        <v>5867295000000</v>
      </c>
      <c r="G121" s="16">
        <v>5768049000000</v>
      </c>
      <c r="I121" s="16">
        <v>99246000000</v>
      </c>
      <c r="K121" s="16">
        <v>7140000</v>
      </c>
      <c r="M121" s="16">
        <v>5867295000000</v>
      </c>
      <c r="O121" s="16">
        <v>5768049000000</v>
      </c>
      <c r="Q121" s="16">
        <v>99246000000</v>
      </c>
      <c r="R121" s="46"/>
      <c r="S121" s="12"/>
    </row>
    <row r="122" spans="1:19" ht="21.75" customHeight="1">
      <c r="A122" s="6" t="s">
        <v>304</v>
      </c>
      <c r="C122" s="16">
        <v>2439543</v>
      </c>
      <c r="E122" s="16">
        <v>1881131607300</v>
      </c>
      <c r="G122" s="16">
        <v>2180000020230</v>
      </c>
      <c r="I122" s="16">
        <v>-298868412930</v>
      </c>
      <c r="K122" s="16">
        <v>2439543</v>
      </c>
      <c r="M122" s="16">
        <v>1881131607300</v>
      </c>
      <c r="O122" s="16">
        <v>2180000020230</v>
      </c>
      <c r="Q122" s="16">
        <v>-298868412930</v>
      </c>
      <c r="R122" s="46"/>
      <c r="S122" s="12"/>
    </row>
    <row r="123" spans="1:19" ht="21.75" customHeight="1">
      <c r="A123" s="6" t="s">
        <v>295</v>
      </c>
      <c r="C123" s="16">
        <v>12882160</v>
      </c>
      <c r="E123" s="16">
        <v>10473840188000</v>
      </c>
      <c r="G123" s="16">
        <v>11542415360000</v>
      </c>
      <c r="I123" s="16">
        <v>-1068575172000</v>
      </c>
      <c r="K123" s="16">
        <v>12882160</v>
      </c>
      <c r="M123" s="16">
        <v>10473840188000</v>
      </c>
      <c r="O123" s="16">
        <v>11542415360000</v>
      </c>
      <c r="Q123" s="16">
        <v>-1068575172000</v>
      </c>
      <c r="R123" s="46"/>
      <c r="S123" s="12"/>
    </row>
    <row r="124" spans="1:19" ht="21.75" customHeight="1">
      <c r="A124" s="6" t="s">
        <v>292</v>
      </c>
      <c r="C124" s="16">
        <v>1125606</v>
      </c>
      <c r="E124" s="16">
        <v>1005762729180</v>
      </c>
      <c r="G124" s="16">
        <v>1005740217060</v>
      </c>
      <c r="I124" s="16">
        <v>22512120</v>
      </c>
      <c r="K124" s="16">
        <v>1125606</v>
      </c>
      <c r="M124" s="16">
        <v>1005762729180</v>
      </c>
      <c r="O124" s="16">
        <v>1005740217060</v>
      </c>
      <c r="Q124" s="16">
        <v>22512120</v>
      </c>
      <c r="R124" s="46"/>
      <c r="S124" s="12"/>
    </row>
    <row r="125" spans="1:19" ht="21.75" customHeight="1">
      <c r="A125" s="6" t="s">
        <v>278</v>
      </c>
      <c r="C125" s="16">
        <v>1500000</v>
      </c>
      <c r="E125" s="16">
        <v>1350000000000</v>
      </c>
      <c r="G125" s="16">
        <v>1350000000000</v>
      </c>
      <c r="I125" s="16">
        <v>0</v>
      </c>
      <c r="K125" s="16">
        <v>1500000</v>
      </c>
      <c r="M125" s="16">
        <v>1350000000000</v>
      </c>
      <c r="O125" s="16">
        <v>1349755312500</v>
      </c>
      <c r="Q125" s="16">
        <v>244687500</v>
      </c>
      <c r="R125" s="46"/>
      <c r="S125" s="12"/>
    </row>
    <row r="126" spans="1:19" ht="21.75" customHeight="1">
      <c r="A126" s="6" t="s">
        <v>281</v>
      </c>
      <c r="C126" s="16">
        <v>995000</v>
      </c>
      <c r="E126" s="16">
        <v>850725000000</v>
      </c>
      <c r="G126" s="16">
        <v>865002255000</v>
      </c>
      <c r="I126" s="16">
        <v>-14277255000</v>
      </c>
      <c r="K126" s="16">
        <v>995000</v>
      </c>
      <c r="M126" s="16">
        <v>850725000000</v>
      </c>
      <c r="O126" s="16">
        <v>994819656250</v>
      </c>
      <c r="Q126" s="16">
        <v>-144094656250</v>
      </c>
      <c r="R126" s="46"/>
      <c r="S126" s="12"/>
    </row>
    <row r="127" spans="1:19" ht="21.75" customHeight="1">
      <c r="A127" s="6" t="s">
        <v>284</v>
      </c>
      <c r="C127" s="16">
        <v>4999999</v>
      </c>
      <c r="E127" s="16">
        <v>4174999165000</v>
      </c>
      <c r="G127" s="16">
        <v>3757499248500</v>
      </c>
      <c r="I127" s="16">
        <v>417499916500</v>
      </c>
      <c r="K127" s="16">
        <v>4999999</v>
      </c>
      <c r="M127" s="16">
        <v>4174999165000</v>
      </c>
      <c r="O127" s="16">
        <v>4999028091707</v>
      </c>
      <c r="Q127" s="16">
        <v>-824028926707</v>
      </c>
      <c r="R127" s="46"/>
      <c r="S127" s="12"/>
    </row>
    <row r="128" spans="1:19" ht="21.75" customHeight="1">
      <c r="A128" s="6" t="s">
        <v>287</v>
      </c>
      <c r="C128" s="16">
        <v>11985199</v>
      </c>
      <c r="E128" s="16">
        <v>11049394662105</v>
      </c>
      <c r="G128" s="16">
        <v>7963346127893</v>
      </c>
      <c r="I128" s="16">
        <v>3086048534212</v>
      </c>
      <c r="K128" s="16">
        <v>11985199</v>
      </c>
      <c r="M128" s="16">
        <v>11049394662105</v>
      </c>
      <c r="O128" s="16">
        <v>11982938802078</v>
      </c>
      <c r="Q128" s="16">
        <v>-933544139973</v>
      </c>
      <c r="R128" s="46"/>
      <c r="S128" s="12"/>
    </row>
    <row r="129" spans="1:19" ht="21.75" customHeight="1">
      <c r="A129" s="6" t="s">
        <v>290</v>
      </c>
      <c r="C129" s="16">
        <v>5999990</v>
      </c>
      <c r="E129" s="16">
        <v>5033991610000</v>
      </c>
      <c r="G129" s="16">
        <v>4530592449000</v>
      </c>
      <c r="I129" s="16">
        <v>503399161000</v>
      </c>
      <c r="K129" s="16">
        <v>5999990</v>
      </c>
      <c r="M129" s="16">
        <v>5033991610000</v>
      </c>
      <c r="O129" s="16">
        <v>5998839081746</v>
      </c>
      <c r="Q129" s="16">
        <v>-964847471746</v>
      </c>
      <c r="R129" s="46"/>
      <c r="S129" s="12"/>
    </row>
    <row r="130" spans="1:19" ht="21.75" customHeight="1" thickBot="1">
      <c r="A130" s="9" t="s">
        <v>53</v>
      </c>
      <c r="C130" s="16"/>
      <c r="E130" s="19">
        <f>SUM(E8:E129)</f>
        <v>361916764871989</v>
      </c>
      <c r="G130" s="19">
        <f>SUM(G8:G129)</f>
        <v>360983709320136</v>
      </c>
      <c r="I130" s="19">
        <f>SUM(I8:I129)</f>
        <v>933055551853</v>
      </c>
      <c r="K130" s="16"/>
      <c r="M130" s="19">
        <f>SUM(M8:M129)</f>
        <v>361916764871989</v>
      </c>
      <c r="O130" s="19">
        <f>SUM(O8:O129)</f>
        <v>371703985988087</v>
      </c>
      <c r="Q130" s="19">
        <f>SUM(Q8:Q129)</f>
        <v>-9787221116098</v>
      </c>
      <c r="R130" s="48"/>
      <c r="S130" s="12"/>
    </row>
    <row r="131" spans="1:19" ht="19.5" thickTop="1">
      <c r="E131" s="22"/>
      <c r="S131" s="12"/>
    </row>
    <row r="132" spans="1:19">
      <c r="E132" s="22"/>
      <c r="I132" s="22"/>
      <c r="M132" s="22"/>
    </row>
    <row r="133" spans="1:19">
      <c r="E133" s="22"/>
      <c r="I133" s="22"/>
      <c r="M133" s="22"/>
      <c r="O133" s="22"/>
    </row>
    <row r="134" spans="1:19">
      <c r="E134" s="47"/>
      <c r="G134" s="16"/>
      <c r="I134" s="22"/>
      <c r="M134" s="22"/>
      <c r="Q134" s="22"/>
    </row>
    <row r="135" spans="1:19">
      <c r="E135" s="6"/>
      <c r="G135" s="16"/>
      <c r="I135" s="22"/>
      <c r="M135" s="22"/>
    </row>
    <row r="136" spans="1:19">
      <c r="E136" s="6"/>
      <c r="G136" s="16"/>
      <c r="I136" s="22"/>
      <c r="M136" s="22"/>
    </row>
    <row r="137" spans="1:19">
      <c r="E137" s="6"/>
      <c r="G137" s="16"/>
      <c r="M137" s="22"/>
      <c r="Q137" s="22"/>
    </row>
    <row r="138" spans="1:19">
      <c r="E138" s="6"/>
      <c r="G138" s="16"/>
      <c r="I138" s="22"/>
      <c r="M138" s="22"/>
    </row>
    <row r="139" spans="1:19">
      <c r="E139" s="6"/>
      <c r="G139" s="16"/>
      <c r="M139" s="22"/>
    </row>
    <row r="140" spans="1:19">
      <c r="G140" s="22"/>
    </row>
    <row r="141" spans="1:19">
      <c r="G141" s="16"/>
    </row>
    <row r="142" spans="1:19">
      <c r="G142" s="16"/>
    </row>
    <row r="143" spans="1:19">
      <c r="G143" s="16"/>
    </row>
    <row r="144" spans="1:19">
      <c r="G144" s="16"/>
    </row>
    <row r="145" spans="7:7">
      <c r="G145" s="16"/>
    </row>
  </sheetData>
  <sortState xmlns:xlrd2="http://schemas.microsoft.com/office/spreadsheetml/2017/richdata2" ref="A8:Q129">
    <sortCondition ref="A8:A129"/>
  </sortState>
  <mergeCells count="5">
    <mergeCell ref="K6:Q6"/>
    <mergeCell ref="A2:Q2"/>
    <mergeCell ref="A3:Q3"/>
    <mergeCell ref="A1:Q1"/>
    <mergeCell ref="C6:I6"/>
  </mergeCells>
  <conditionalFormatting sqref="G137">
    <cfRule type="duplicateValues" dxfId="1" priority="2"/>
  </conditionalFormatting>
  <conditionalFormatting sqref="G138:G139">
    <cfRule type="duplicateValues" dxfId="0" priority="1"/>
  </conditionalFormatting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workbookViewId="0">
      <selection activeCell="A10" sqref="A10:AW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</row>
    <row r="2" spans="1:49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</row>
    <row r="3" spans="1:49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</row>
    <row r="4" spans="1:49" ht="14.45" customHeight="1"/>
    <row r="5" spans="1:49" ht="14.45" customHeight="1">
      <c r="A5" s="67" t="s">
        <v>54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</row>
    <row r="6" spans="1:49" ht="14.45" customHeight="1">
      <c r="I6" s="70" t="s">
        <v>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C6" s="70" t="s">
        <v>9</v>
      </c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70" t="s">
        <v>55</v>
      </c>
      <c r="B8" s="70"/>
      <c r="C8" s="70"/>
      <c r="D8" s="70"/>
      <c r="E8" s="70"/>
      <c r="F8" s="70"/>
      <c r="G8" s="70"/>
      <c r="I8" s="70" t="s">
        <v>56</v>
      </c>
      <c r="J8" s="70"/>
      <c r="K8" s="70"/>
      <c r="L8" s="12"/>
      <c r="M8" s="70" t="s">
        <v>57</v>
      </c>
      <c r="N8" s="70"/>
      <c r="O8" s="70"/>
      <c r="P8" s="12"/>
      <c r="Q8" s="70" t="s">
        <v>58</v>
      </c>
      <c r="R8" s="70"/>
      <c r="S8" s="70"/>
      <c r="T8" s="70"/>
      <c r="U8" s="70"/>
      <c r="V8" s="12"/>
      <c r="W8" s="70" t="s">
        <v>59</v>
      </c>
      <c r="X8" s="70"/>
      <c r="Y8" s="70"/>
      <c r="Z8" s="70"/>
      <c r="AA8" s="70"/>
      <c r="AB8" s="12"/>
      <c r="AC8" s="70" t="s">
        <v>56</v>
      </c>
      <c r="AD8" s="70"/>
      <c r="AE8" s="70"/>
      <c r="AF8" s="70"/>
      <c r="AG8" s="70"/>
      <c r="AH8" s="12"/>
      <c r="AI8" s="70" t="s">
        <v>57</v>
      </c>
      <c r="AJ8" s="70"/>
      <c r="AK8" s="70"/>
      <c r="AL8" s="12"/>
      <c r="AM8" s="70" t="s">
        <v>58</v>
      </c>
      <c r="AN8" s="70"/>
      <c r="AO8" s="70"/>
      <c r="AP8" s="12"/>
      <c r="AQ8" s="70" t="s">
        <v>59</v>
      </c>
      <c r="AR8" s="70"/>
      <c r="AS8" s="70"/>
    </row>
    <row r="9" spans="1:49" ht="21.75" customHeight="1">
      <c r="A9" s="72" t="s">
        <v>60</v>
      </c>
      <c r="B9" s="72"/>
      <c r="C9" s="72"/>
      <c r="D9" s="72"/>
      <c r="E9" s="72"/>
      <c r="F9" s="72"/>
      <c r="G9" s="72"/>
      <c r="I9" s="73">
        <v>1135510263</v>
      </c>
      <c r="J9" s="73"/>
      <c r="K9" s="73"/>
      <c r="L9" s="12"/>
      <c r="M9" s="73">
        <v>5042</v>
      </c>
      <c r="N9" s="73"/>
      <c r="O9" s="73"/>
      <c r="P9" s="12"/>
      <c r="Q9" s="78" t="s">
        <v>61</v>
      </c>
      <c r="R9" s="78"/>
      <c r="S9" s="78"/>
      <c r="T9" s="78"/>
      <c r="U9" s="78"/>
      <c r="V9" s="12"/>
      <c r="W9" s="79">
        <v>0.97634457403324604</v>
      </c>
      <c r="X9" s="79"/>
      <c r="Y9" s="79"/>
      <c r="Z9" s="79"/>
      <c r="AA9" s="79"/>
      <c r="AB9" s="12"/>
      <c r="AC9" s="73">
        <v>1135510263</v>
      </c>
      <c r="AD9" s="73"/>
      <c r="AE9" s="73"/>
      <c r="AF9" s="73"/>
      <c r="AG9" s="73"/>
      <c r="AH9" s="12"/>
      <c r="AI9" s="73">
        <v>5332</v>
      </c>
      <c r="AJ9" s="73"/>
      <c r="AK9" s="73"/>
      <c r="AL9" s="12"/>
      <c r="AM9" s="78" t="s">
        <v>61</v>
      </c>
      <c r="AN9" s="78"/>
      <c r="AO9" s="78"/>
      <c r="AP9" s="12"/>
      <c r="AQ9" s="79">
        <v>0.97634457403324604</v>
      </c>
      <c r="AR9" s="79"/>
      <c r="AS9" s="79"/>
    </row>
    <row r="10" spans="1:49" ht="14.45" customHeight="1">
      <c r="A10" s="67" t="s">
        <v>62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</row>
    <row r="11" spans="1:49" ht="14.45" customHeight="1">
      <c r="C11" s="70" t="s">
        <v>7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Y11" s="70" t="s">
        <v>9</v>
      </c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</row>
    <row r="12" spans="1:49" ht="14.45" customHeight="1">
      <c r="A12" s="2" t="s">
        <v>55</v>
      </c>
      <c r="C12" s="4" t="s">
        <v>63</v>
      </c>
      <c r="D12" s="3"/>
      <c r="E12" s="4" t="s">
        <v>64</v>
      </c>
      <c r="F12" s="3"/>
      <c r="G12" s="71" t="s">
        <v>65</v>
      </c>
      <c r="H12" s="71"/>
      <c r="I12" s="71"/>
      <c r="J12" s="3"/>
      <c r="K12" s="71" t="s">
        <v>66</v>
      </c>
      <c r="L12" s="71"/>
      <c r="M12" s="71"/>
      <c r="N12" s="3"/>
      <c r="O12" s="71" t="s">
        <v>57</v>
      </c>
      <c r="P12" s="71"/>
      <c r="Q12" s="71"/>
      <c r="R12" s="3"/>
      <c r="S12" s="71" t="s">
        <v>58</v>
      </c>
      <c r="T12" s="71"/>
      <c r="U12" s="71"/>
      <c r="V12" s="71"/>
      <c r="W12" s="71"/>
      <c r="Y12" s="71" t="s">
        <v>63</v>
      </c>
      <c r="Z12" s="71"/>
      <c r="AA12" s="71"/>
      <c r="AB12" s="71"/>
      <c r="AC12" s="71"/>
      <c r="AD12" s="3"/>
      <c r="AE12" s="71" t="s">
        <v>64</v>
      </c>
      <c r="AF12" s="71"/>
      <c r="AG12" s="71"/>
      <c r="AH12" s="71"/>
      <c r="AI12" s="71"/>
      <c r="AJ12" s="3"/>
      <c r="AK12" s="71" t="s">
        <v>65</v>
      </c>
      <c r="AL12" s="71"/>
      <c r="AM12" s="71"/>
      <c r="AN12" s="3"/>
      <c r="AO12" s="71" t="s">
        <v>66</v>
      </c>
      <c r="AP12" s="71"/>
      <c r="AQ12" s="71"/>
      <c r="AR12" s="3"/>
      <c r="AS12" s="71" t="s">
        <v>57</v>
      </c>
      <c r="AT12" s="71"/>
      <c r="AU12" s="3"/>
      <c r="AV12" s="4" t="s">
        <v>58</v>
      </c>
    </row>
    <row r="13" spans="1:49" ht="14.45" customHeight="1">
      <c r="A13" s="67" t="s">
        <v>67</v>
      </c>
      <c r="B13" s="67"/>
      <c r="C13" s="80"/>
      <c r="D13" s="67"/>
      <c r="E13" s="80"/>
      <c r="F13" s="67"/>
      <c r="G13" s="80"/>
      <c r="H13" s="80"/>
      <c r="I13" s="80"/>
      <c r="J13" s="67"/>
      <c r="K13" s="80"/>
      <c r="L13" s="80"/>
      <c r="M13" s="80"/>
      <c r="N13" s="67"/>
      <c r="O13" s="80"/>
      <c r="P13" s="80"/>
      <c r="Q13" s="80"/>
      <c r="R13" s="67"/>
      <c r="S13" s="80"/>
      <c r="T13" s="80"/>
      <c r="U13" s="80"/>
      <c r="V13" s="80"/>
      <c r="W13" s="80"/>
      <c r="X13" s="67"/>
      <c r="Y13" s="80"/>
      <c r="Z13" s="80"/>
      <c r="AA13" s="80"/>
      <c r="AB13" s="80"/>
      <c r="AC13" s="80"/>
      <c r="AD13" s="67"/>
      <c r="AE13" s="80"/>
      <c r="AF13" s="80"/>
      <c r="AG13" s="80"/>
      <c r="AH13" s="80"/>
      <c r="AI13" s="80"/>
      <c r="AJ13" s="67"/>
      <c r="AK13" s="80"/>
      <c r="AL13" s="80"/>
      <c r="AM13" s="80"/>
      <c r="AN13" s="67"/>
      <c r="AO13" s="80"/>
      <c r="AP13" s="80"/>
      <c r="AQ13" s="80"/>
      <c r="AR13" s="67"/>
      <c r="AS13" s="80"/>
      <c r="AT13" s="80"/>
      <c r="AU13" s="67"/>
      <c r="AV13" s="80"/>
      <c r="AW13" s="67"/>
    </row>
    <row r="14" spans="1:49" ht="14.45" customHeight="1">
      <c r="C14" s="70" t="s">
        <v>7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O14" s="70" t="s">
        <v>9</v>
      </c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</row>
    <row r="15" spans="1:49" ht="14.45" customHeight="1">
      <c r="A15" s="2" t="s">
        <v>55</v>
      </c>
      <c r="C15" s="4" t="s">
        <v>64</v>
      </c>
      <c r="D15" s="3"/>
      <c r="E15" s="4" t="s">
        <v>66</v>
      </c>
      <c r="F15" s="3"/>
      <c r="G15" s="71" t="s">
        <v>57</v>
      </c>
      <c r="H15" s="71"/>
      <c r="I15" s="71"/>
      <c r="J15" s="3"/>
      <c r="K15" s="71" t="s">
        <v>58</v>
      </c>
      <c r="L15" s="71"/>
      <c r="M15" s="71"/>
      <c r="O15" s="71" t="s">
        <v>64</v>
      </c>
      <c r="P15" s="71"/>
      <c r="Q15" s="71"/>
      <c r="R15" s="71"/>
      <c r="S15" s="71"/>
      <c r="T15" s="3"/>
      <c r="U15" s="71" t="s">
        <v>66</v>
      </c>
      <c r="V15" s="71"/>
      <c r="W15" s="71"/>
      <c r="X15" s="71"/>
      <c r="Y15" s="71"/>
      <c r="Z15" s="3"/>
      <c r="AA15" s="71" t="s">
        <v>57</v>
      </c>
      <c r="AB15" s="71"/>
      <c r="AC15" s="71"/>
      <c r="AD15" s="71"/>
      <c r="AE15" s="71"/>
      <c r="AF15" s="3"/>
      <c r="AG15" s="71" t="s">
        <v>58</v>
      </c>
      <c r="AH15" s="71"/>
      <c r="AI15" s="71"/>
    </row>
    <row r="16" spans="1:49" ht="21.75" customHeight="1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41"/>
  <sheetViews>
    <sheetView rightToLeft="1" workbookViewId="0">
      <selection activeCell="AA10" sqref="AA10"/>
    </sheetView>
  </sheetViews>
  <sheetFormatPr defaultRowHeight="18.75"/>
  <cols>
    <col min="1" max="1" width="5.140625" customWidth="1"/>
    <col min="2" max="2" width="33.5703125" customWidth="1"/>
    <col min="3" max="3" width="1.28515625" style="12" customWidth="1"/>
    <col min="4" max="4" width="2.5703125" style="12" customWidth="1"/>
    <col min="5" max="5" width="10.42578125" style="12" customWidth="1"/>
    <col min="6" max="6" width="1.28515625" style="12" customWidth="1"/>
    <col min="7" max="7" width="18.7109375" style="12" bestFit="1" customWidth="1"/>
    <col min="8" max="8" width="1.28515625" style="12" customWidth="1"/>
    <col min="9" max="9" width="18.85546875" style="12" bestFit="1" customWidth="1"/>
    <col min="10" max="10" width="1.28515625" style="12" customWidth="1"/>
    <col min="11" max="11" width="9.85546875" style="12" bestFit="1" customWidth="1"/>
    <col min="12" max="12" width="1.28515625" style="12" customWidth="1"/>
    <col min="13" max="13" width="16" style="12" bestFit="1" customWidth="1"/>
    <col min="14" max="14" width="1.28515625" style="12" customWidth="1"/>
    <col min="15" max="15" width="11.7109375" style="12" bestFit="1" customWidth="1"/>
    <col min="16" max="16" width="1.28515625" style="12" customWidth="1"/>
    <col min="17" max="17" width="17.855468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22.28515625" style="12" bestFit="1" customWidth="1"/>
    <col min="22" max="22" width="1.28515625" style="12" customWidth="1"/>
    <col min="23" max="23" width="17.85546875" style="12" customWidth="1"/>
    <col min="24" max="24" width="1.28515625" style="12" customWidth="1"/>
    <col min="25" max="25" width="18.7109375" style="12" customWidth="1"/>
    <col min="26" max="26" width="1.28515625" style="12" customWidth="1"/>
    <col min="27" max="27" width="18.28515625" style="12" customWidth="1"/>
    <col min="28" max="28" width="0.28515625" customWidth="1"/>
    <col min="29" max="29" width="29" style="6" bestFit="1" customWidth="1"/>
    <col min="30" max="30" width="18.7109375" style="16" bestFit="1" customWidth="1"/>
  </cols>
  <sheetData>
    <row r="1" spans="1:27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27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14.45" customHeight="1"/>
    <row r="5" spans="1:27" ht="14.45" customHeight="1">
      <c r="A5" s="1" t="s">
        <v>68</v>
      </c>
      <c r="B5" s="67" t="s">
        <v>69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14.45" customHeight="1">
      <c r="E6" s="70" t="s">
        <v>7</v>
      </c>
      <c r="F6" s="70"/>
      <c r="G6" s="70"/>
      <c r="H6" s="70"/>
      <c r="I6" s="70"/>
      <c r="K6" s="70" t="s">
        <v>8</v>
      </c>
      <c r="L6" s="70"/>
      <c r="M6" s="70"/>
      <c r="N6" s="70"/>
      <c r="O6" s="70"/>
      <c r="P6" s="70"/>
      <c r="Q6" s="70"/>
      <c r="S6" s="70" t="s">
        <v>9</v>
      </c>
      <c r="T6" s="70"/>
      <c r="U6" s="70"/>
      <c r="V6" s="70"/>
      <c r="W6" s="70"/>
      <c r="X6" s="70"/>
      <c r="Y6" s="70"/>
      <c r="Z6" s="70"/>
      <c r="AA6" s="70"/>
    </row>
    <row r="7" spans="1:27" ht="14.45" customHeight="1">
      <c r="E7" s="13"/>
      <c r="F7" s="13"/>
      <c r="G7" s="13"/>
      <c r="H7" s="13"/>
      <c r="I7" s="13"/>
      <c r="K7" s="71" t="s">
        <v>70</v>
      </c>
      <c r="L7" s="71"/>
      <c r="M7" s="71"/>
      <c r="N7" s="13"/>
      <c r="O7" s="71" t="s">
        <v>71</v>
      </c>
      <c r="P7" s="71"/>
      <c r="Q7" s="71"/>
      <c r="S7" s="13"/>
      <c r="T7" s="13"/>
      <c r="U7" s="13"/>
      <c r="V7" s="13"/>
      <c r="W7" s="13"/>
      <c r="X7" s="13"/>
      <c r="Y7" s="13"/>
      <c r="Z7" s="13"/>
      <c r="AA7" s="13"/>
    </row>
    <row r="8" spans="1:27" ht="14.45" customHeight="1">
      <c r="A8" s="70" t="s">
        <v>72</v>
      </c>
      <c r="B8" s="70"/>
      <c r="D8" s="70" t="s">
        <v>73</v>
      </c>
      <c r="E8" s="70"/>
      <c r="G8" s="2" t="s">
        <v>14</v>
      </c>
      <c r="I8" s="2" t="s">
        <v>15</v>
      </c>
      <c r="K8" s="4" t="s">
        <v>13</v>
      </c>
      <c r="L8" s="13"/>
      <c r="M8" s="4" t="s">
        <v>14</v>
      </c>
      <c r="O8" s="4" t="s">
        <v>13</v>
      </c>
      <c r="P8" s="13"/>
      <c r="Q8" s="4" t="s">
        <v>16</v>
      </c>
      <c r="S8" s="2" t="s">
        <v>13</v>
      </c>
      <c r="U8" s="2" t="s">
        <v>74</v>
      </c>
      <c r="W8" s="2" t="s">
        <v>14</v>
      </c>
      <c r="Y8" s="2" t="s">
        <v>15</v>
      </c>
      <c r="AA8" s="2" t="s">
        <v>18</v>
      </c>
    </row>
    <row r="9" spans="1:27" ht="21.75" customHeight="1">
      <c r="A9" s="72" t="s">
        <v>75</v>
      </c>
      <c r="B9" s="72"/>
      <c r="D9" s="73">
        <v>12370000</v>
      </c>
      <c r="E9" s="73"/>
      <c r="G9" s="14">
        <v>140718444264</v>
      </c>
      <c r="I9" s="14">
        <v>306157500000</v>
      </c>
      <c r="K9" s="14">
        <v>0</v>
      </c>
      <c r="M9" s="14">
        <v>0</v>
      </c>
      <c r="O9" s="14">
        <v>0</v>
      </c>
      <c r="Q9" s="14">
        <v>0</v>
      </c>
      <c r="S9" s="14">
        <v>12370000</v>
      </c>
      <c r="U9" s="14">
        <v>20610</v>
      </c>
      <c r="W9" s="14">
        <v>140718444264</v>
      </c>
      <c r="Y9" s="14">
        <v>254945700000</v>
      </c>
      <c r="AA9" s="15">
        <f>Y9/639014147432968*100</f>
        <v>3.9896722322058382E-2</v>
      </c>
    </row>
    <row r="10" spans="1:27" ht="21.75" customHeight="1">
      <c r="A10" s="74" t="s">
        <v>76</v>
      </c>
      <c r="B10" s="74"/>
      <c r="D10" s="75">
        <v>8290000</v>
      </c>
      <c r="E10" s="75"/>
      <c r="G10" s="16">
        <v>1040855790119</v>
      </c>
      <c r="I10" s="16">
        <v>1619037000000</v>
      </c>
      <c r="K10" s="16">
        <v>0</v>
      </c>
      <c r="M10" s="16">
        <v>0</v>
      </c>
      <c r="O10" s="16">
        <v>0</v>
      </c>
      <c r="Q10" s="16">
        <v>0</v>
      </c>
      <c r="S10" s="16">
        <v>8290000</v>
      </c>
      <c r="U10" s="16">
        <v>167690</v>
      </c>
      <c r="W10" s="16">
        <v>1040855790119</v>
      </c>
      <c r="Y10" s="16">
        <v>1390150100000</v>
      </c>
      <c r="AA10" s="17">
        <f t="shared" ref="AA10:AA29" si="0">Y10/639014147432968*100</f>
        <v>0.21754605990876369</v>
      </c>
    </row>
    <row r="11" spans="1:27" ht="21.75" customHeight="1">
      <c r="A11" s="74" t="s">
        <v>77</v>
      </c>
      <c r="B11" s="74"/>
      <c r="D11" s="75">
        <v>2000000</v>
      </c>
      <c r="E11" s="75"/>
      <c r="G11" s="16">
        <v>20044900000</v>
      </c>
      <c r="I11" s="16">
        <v>20620000000</v>
      </c>
      <c r="K11" s="16">
        <v>0</v>
      </c>
      <c r="M11" s="16">
        <v>0</v>
      </c>
      <c r="O11" s="16">
        <v>0</v>
      </c>
      <c r="Q11" s="16">
        <v>0</v>
      </c>
      <c r="S11" s="16">
        <v>2000000</v>
      </c>
      <c r="U11" s="16">
        <v>9110</v>
      </c>
      <c r="W11" s="16">
        <v>20044900000</v>
      </c>
      <c r="Y11" s="16">
        <v>18220000000</v>
      </c>
      <c r="AA11" s="17">
        <f t="shared" si="0"/>
        <v>2.8512670765104245E-3</v>
      </c>
    </row>
    <row r="12" spans="1:27" ht="21.75" customHeight="1">
      <c r="A12" s="74" t="s">
        <v>78</v>
      </c>
      <c r="B12" s="74"/>
      <c r="D12" s="75">
        <v>23580000</v>
      </c>
      <c r="E12" s="75"/>
      <c r="G12" s="16">
        <v>601918323827</v>
      </c>
      <c r="I12" s="16">
        <v>665191800000</v>
      </c>
      <c r="K12" s="16">
        <v>0</v>
      </c>
      <c r="M12" s="16">
        <v>0</v>
      </c>
      <c r="O12" s="16">
        <v>-12516000</v>
      </c>
      <c r="Q12" s="16">
        <v>299318500469</v>
      </c>
      <c r="S12" s="16">
        <v>11064000</v>
      </c>
      <c r="U12" s="16">
        <v>25260</v>
      </c>
      <c r="W12" s="16">
        <v>282426816571</v>
      </c>
      <c r="Y12" s="16">
        <v>279476640000</v>
      </c>
      <c r="AA12" s="17">
        <f t="shared" si="0"/>
        <v>4.3735595076056878E-2</v>
      </c>
    </row>
    <row r="13" spans="1:27" ht="21.75" customHeight="1">
      <c r="A13" s="74" t="s">
        <v>79</v>
      </c>
      <c r="B13" s="74"/>
      <c r="D13" s="75">
        <v>70650000</v>
      </c>
      <c r="E13" s="75"/>
      <c r="G13" s="16">
        <v>801872901367</v>
      </c>
      <c r="I13" s="16">
        <v>835789500000</v>
      </c>
      <c r="K13" s="16">
        <v>0</v>
      </c>
      <c r="M13" s="16">
        <v>0</v>
      </c>
      <c r="O13" s="16">
        <v>0</v>
      </c>
      <c r="Q13" s="16">
        <v>0</v>
      </c>
      <c r="S13" s="16">
        <v>70650000</v>
      </c>
      <c r="U13" s="16">
        <v>10070</v>
      </c>
      <c r="W13" s="16">
        <v>801872901367</v>
      </c>
      <c r="Y13" s="16">
        <v>711445500000</v>
      </c>
      <c r="AA13" s="17">
        <f t="shared" si="0"/>
        <v>0.11133485899459371</v>
      </c>
    </row>
    <row r="14" spans="1:27" ht="21.75" customHeight="1">
      <c r="A14" s="74" t="s">
        <v>80</v>
      </c>
      <c r="B14" s="74"/>
      <c r="D14" s="75">
        <v>2000000</v>
      </c>
      <c r="E14" s="75"/>
      <c r="G14" s="16">
        <v>20023200000</v>
      </c>
      <c r="I14" s="16">
        <v>20782000000</v>
      </c>
      <c r="K14" s="16">
        <v>0</v>
      </c>
      <c r="M14" s="16">
        <v>0</v>
      </c>
      <c r="O14" s="16">
        <v>0</v>
      </c>
      <c r="Q14" s="16">
        <v>0</v>
      </c>
      <c r="S14" s="16">
        <v>2000000</v>
      </c>
      <c r="U14" s="16">
        <v>10147</v>
      </c>
      <c r="W14" s="16">
        <v>20023200000</v>
      </c>
      <c r="Y14" s="16">
        <v>20294000000</v>
      </c>
      <c r="AA14" s="17">
        <f t="shared" si="0"/>
        <v>3.1758295307740153E-3</v>
      </c>
    </row>
    <row r="15" spans="1:27" ht="21.75" customHeight="1">
      <c r="A15" s="74" t="s">
        <v>81</v>
      </c>
      <c r="B15" s="74"/>
      <c r="D15" s="75">
        <v>9000000</v>
      </c>
      <c r="E15" s="75"/>
      <c r="G15" s="16">
        <v>90000000000</v>
      </c>
      <c r="I15" s="16">
        <v>90000000000</v>
      </c>
      <c r="K15" s="16">
        <v>0</v>
      </c>
      <c r="M15" s="16">
        <v>0</v>
      </c>
      <c r="O15" s="16">
        <v>0</v>
      </c>
      <c r="Q15" s="16">
        <v>0</v>
      </c>
      <c r="S15" s="16">
        <v>9000000</v>
      </c>
      <c r="U15" s="16">
        <v>8488</v>
      </c>
      <c r="W15" s="16">
        <v>90000000000</v>
      </c>
      <c r="Y15" s="16">
        <v>76392000000</v>
      </c>
      <c r="AA15" s="17">
        <f t="shared" si="0"/>
        <v>1.195466490168959E-2</v>
      </c>
    </row>
    <row r="16" spans="1:27" ht="21.75" customHeight="1">
      <c r="A16" s="74" t="s">
        <v>82</v>
      </c>
      <c r="B16" s="74"/>
      <c r="D16" s="75">
        <v>13500000</v>
      </c>
      <c r="E16" s="75"/>
      <c r="G16" s="16">
        <v>217763928013</v>
      </c>
      <c r="I16" s="16">
        <v>412600500000</v>
      </c>
      <c r="K16" s="16">
        <v>3000000</v>
      </c>
      <c r="M16" s="16">
        <v>82065825090</v>
      </c>
      <c r="O16" s="16">
        <v>0</v>
      </c>
      <c r="Q16" s="16">
        <v>0</v>
      </c>
      <c r="S16" s="16">
        <v>16500000</v>
      </c>
      <c r="U16" s="16">
        <v>26445</v>
      </c>
      <c r="W16" s="16">
        <v>299645928013</v>
      </c>
      <c r="Y16" s="16">
        <v>436342500000</v>
      </c>
      <c r="AA16" s="17">
        <f t="shared" si="0"/>
        <v>6.8283699469388032E-2</v>
      </c>
    </row>
    <row r="17" spans="1:27" ht="21.75" customHeight="1">
      <c r="A17" s="74" t="s">
        <v>83</v>
      </c>
      <c r="B17" s="74"/>
      <c r="D17" s="75">
        <v>2000000</v>
      </c>
      <c r="E17" s="75"/>
      <c r="G17" s="16">
        <v>20023200000</v>
      </c>
      <c r="I17" s="16">
        <v>25000000000</v>
      </c>
      <c r="K17" s="16">
        <v>0</v>
      </c>
      <c r="M17" s="16">
        <v>0</v>
      </c>
      <c r="O17" s="16">
        <v>-2000000</v>
      </c>
      <c r="Q17" s="16">
        <v>23461531679</v>
      </c>
      <c r="S17" s="16">
        <v>0</v>
      </c>
      <c r="U17" s="16">
        <v>0</v>
      </c>
      <c r="W17" s="16">
        <v>0</v>
      </c>
      <c r="Y17" s="16">
        <v>0</v>
      </c>
      <c r="AA17" s="17">
        <f t="shared" si="0"/>
        <v>0</v>
      </c>
    </row>
    <row r="18" spans="1:27" ht="21.75" customHeight="1">
      <c r="A18" s="74" t="s">
        <v>84</v>
      </c>
      <c r="B18" s="74"/>
      <c r="D18" s="75">
        <v>2000000</v>
      </c>
      <c r="E18" s="75"/>
      <c r="G18" s="16">
        <v>20023200000</v>
      </c>
      <c r="I18" s="16">
        <v>22942000000</v>
      </c>
      <c r="K18" s="16">
        <v>0</v>
      </c>
      <c r="M18" s="16">
        <v>0</v>
      </c>
      <c r="O18" s="16">
        <v>-2000000</v>
      </c>
      <c r="Q18" s="16">
        <v>21451068361</v>
      </c>
      <c r="S18" s="16">
        <v>0</v>
      </c>
      <c r="U18" s="16">
        <v>0</v>
      </c>
      <c r="W18" s="16">
        <v>0</v>
      </c>
      <c r="Y18" s="16">
        <v>0</v>
      </c>
      <c r="AA18" s="17">
        <f t="shared" si="0"/>
        <v>0</v>
      </c>
    </row>
    <row r="19" spans="1:27" ht="21.75" customHeight="1">
      <c r="A19" s="74" t="s">
        <v>85</v>
      </c>
      <c r="B19" s="74"/>
      <c r="D19" s="75">
        <v>45336261</v>
      </c>
      <c r="E19" s="75"/>
      <c r="G19" s="16">
        <v>1657234101621</v>
      </c>
      <c r="I19" s="16">
        <v>5860709131992</v>
      </c>
      <c r="K19" s="16">
        <v>0</v>
      </c>
      <c r="M19" s="16">
        <v>0</v>
      </c>
      <c r="O19" s="16">
        <v>-7219774</v>
      </c>
      <c r="Q19" s="16">
        <v>1155338845712</v>
      </c>
      <c r="S19" s="16">
        <v>38116487</v>
      </c>
      <c r="U19" s="16">
        <v>161203</v>
      </c>
      <c r="W19" s="16">
        <v>1393320505415</v>
      </c>
      <c r="Y19" s="16">
        <v>6144492053861</v>
      </c>
      <c r="AA19" s="17">
        <f t="shared" si="0"/>
        <v>0.96155806229713436</v>
      </c>
    </row>
    <row r="20" spans="1:27" ht="21.75" customHeight="1">
      <c r="A20" s="74" t="s">
        <v>86</v>
      </c>
      <c r="B20" s="74"/>
      <c r="D20" s="75">
        <v>10000000</v>
      </c>
      <c r="E20" s="75"/>
      <c r="G20" s="16">
        <v>100000000000</v>
      </c>
      <c r="I20" s="16">
        <v>100000000000</v>
      </c>
      <c r="K20" s="16">
        <v>0</v>
      </c>
      <c r="M20" s="16">
        <v>0</v>
      </c>
      <c r="O20" s="16">
        <v>0</v>
      </c>
      <c r="Q20" s="16">
        <v>0</v>
      </c>
      <c r="S20" s="16">
        <v>10000000</v>
      </c>
      <c r="U20" s="16">
        <v>10013</v>
      </c>
      <c r="W20" s="16">
        <v>100000000000</v>
      </c>
      <c r="Y20" s="16">
        <v>100130000000</v>
      </c>
      <c r="AA20" s="17">
        <f t="shared" si="0"/>
        <v>1.5669449636168432E-2</v>
      </c>
    </row>
    <row r="21" spans="1:27" ht="21.75" customHeight="1">
      <c r="A21" s="74" t="s">
        <v>87</v>
      </c>
      <c r="B21" s="74"/>
      <c r="D21" s="75">
        <v>3000000</v>
      </c>
      <c r="E21" s="75"/>
      <c r="G21" s="16">
        <v>30067350000</v>
      </c>
      <c r="I21" s="16">
        <v>30729000000</v>
      </c>
      <c r="K21" s="16">
        <v>0</v>
      </c>
      <c r="M21" s="16">
        <v>0</v>
      </c>
      <c r="O21" s="16">
        <v>0</v>
      </c>
      <c r="Q21" s="16">
        <v>0</v>
      </c>
      <c r="S21" s="16">
        <v>3000000</v>
      </c>
      <c r="U21" s="16">
        <v>8893</v>
      </c>
      <c r="W21" s="16">
        <v>30067350000</v>
      </c>
      <c r="Y21" s="16">
        <v>26679000000</v>
      </c>
      <c r="AA21" s="17">
        <f t="shared" si="0"/>
        <v>4.1750249360165536E-3</v>
      </c>
    </row>
    <row r="22" spans="1:27" ht="21.75" customHeight="1">
      <c r="A22" s="74" t="s">
        <v>88</v>
      </c>
      <c r="B22" s="74"/>
      <c r="D22" s="75">
        <v>3970000</v>
      </c>
      <c r="E22" s="75"/>
      <c r="G22" s="16">
        <v>40140468992</v>
      </c>
      <c r="I22" s="16">
        <v>61733500000</v>
      </c>
      <c r="K22" s="16">
        <v>0</v>
      </c>
      <c r="M22" s="16">
        <v>0</v>
      </c>
      <c r="O22" s="16">
        <v>0</v>
      </c>
      <c r="Q22" s="16">
        <v>0</v>
      </c>
      <c r="S22" s="16">
        <v>3970000</v>
      </c>
      <c r="U22" s="16">
        <v>14560</v>
      </c>
      <c r="W22" s="16">
        <v>40140468992</v>
      </c>
      <c r="Y22" s="16">
        <v>57803200000</v>
      </c>
      <c r="AA22" s="17">
        <f t="shared" si="0"/>
        <v>9.0456839229938173E-3</v>
      </c>
    </row>
    <row r="23" spans="1:27" ht="21.75" customHeight="1">
      <c r="A23" s="74" t="s">
        <v>89</v>
      </c>
      <c r="B23" s="74"/>
      <c r="D23" s="75">
        <v>2000000</v>
      </c>
      <c r="E23" s="75"/>
      <c r="G23" s="16">
        <v>20044900000</v>
      </c>
      <c r="I23" s="16">
        <v>20996000000</v>
      </c>
      <c r="K23" s="16">
        <v>0</v>
      </c>
      <c r="M23" s="16">
        <v>0</v>
      </c>
      <c r="O23" s="16">
        <v>0</v>
      </c>
      <c r="Q23" s="16">
        <v>0</v>
      </c>
      <c r="S23" s="16">
        <v>2000000</v>
      </c>
      <c r="U23" s="16">
        <v>9641</v>
      </c>
      <c r="W23" s="16">
        <v>20044900000</v>
      </c>
      <c r="Y23" s="16">
        <v>19282000000</v>
      </c>
      <c r="AA23" s="17">
        <f t="shared" si="0"/>
        <v>3.0174605800918773E-3</v>
      </c>
    </row>
    <row r="24" spans="1:27" ht="21.75" customHeight="1">
      <c r="A24" s="74" t="s">
        <v>90</v>
      </c>
      <c r="B24" s="74"/>
      <c r="D24" s="75">
        <v>2000000</v>
      </c>
      <c r="E24" s="75"/>
      <c r="G24" s="16">
        <v>20000000000</v>
      </c>
      <c r="I24" s="16">
        <v>20000000000</v>
      </c>
      <c r="K24" s="16">
        <v>0</v>
      </c>
      <c r="M24" s="16">
        <v>0</v>
      </c>
      <c r="O24" s="16">
        <v>0</v>
      </c>
      <c r="Q24" s="16">
        <v>0</v>
      </c>
      <c r="S24" s="16">
        <v>2000000</v>
      </c>
      <c r="U24" s="16">
        <v>10000</v>
      </c>
      <c r="W24" s="16">
        <v>20000000000</v>
      </c>
      <c r="Y24" s="16">
        <v>20000000000</v>
      </c>
      <c r="AA24" s="17">
        <f t="shared" si="0"/>
        <v>3.1298211597260424E-3</v>
      </c>
    </row>
    <row r="25" spans="1:27" ht="21.75" customHeight="1">
      <c r="A25" s="74" t="s">
        <v>91</v>
      </c>
      <c r="B25" s="74"/>
      <c r="D25" s="75">
        <v>176033</v>
      </c>
      <c r="E25" s="75"/>
      <c r="G25" s="16">
        <v>16071869289</v>
      </c>
      <c r="I25" s="16">
        <v>23831699606</v>
      </c>
      <c r="K25" s="16">
        <v>0</v>
      </c>
      <c r="M25" s="16">
        <v>0</v>
      </c>
      <c r="O25" s="16">
        <v>0</v>
      </c>
      <c r="Q25" s="16">
        <v>0</v>
      </c>
      <c r="S25" s="16">
        <v>176033</v>
      </c>
      <c r="U25" s="16">
        <v>139014</v>
      </c>
      <c r="W25" s="16">
        <v>16071869289</v>
      </c>
      <c r="Y25" s="16">
        <v>24471051462</v>
      </c>
      <c r="AA25" s="17">
        <f t="shared" si="0"/>
        <v>3.8295007333256246E-3</v>
      </c>
    </row>
    <row r="26" spans="1:27" ht="21.75" customHeight="1">
      <c r="A26" s="74" t="s">
        <v>92</v>
      </c>
      <c r="B26" s="74"/>
      <c r="D26" s="75">
        <v>500000</v>
      </c>
      <c r="E26" s="75"/>
      <c r="G26" s="16">
        <v>191269360000</v>
      </c>
      <c r="I26" s="16">
        <v>732939500000</v>
      </c>
      <c r="K26" s="16">
        <v>0</v>
      </c>
      <c r="M26" s="16">
        <v>0</v>
      </c>
      <c r="O26" s="16">
        <v>0</v>
      </c>
      <c r="Q26" s="16">
        <v>0</v>
      </c>
      <c r="S26" s="16">
        <v>500000</v>
      </c>
      <c r="U26" s="16">
        <v>1274319</v>
      </c>
      <c r="W26" s="16">
        <v>191269360000</v>
      </c>
      <c r="Y26" s="16">
        <v>637159500000</v>
      </c>
      <c r="AA26" s="17">
        <f t="shared" si="0"/>
        <v>9.9709764261023251E-2</v>
      </c>
    </row>
    <row r="27" spans="1:27" ht="21.75" customHeight="1">
      <c r="A27" s="74" t="s">
        <v>93</v>
      </c>
      <c r="B27" s="74"/>
      <c r="D27" s="75">
        <v>13758209</v>
      </c>
      <c r="E27" s="75"/>
      <c r="G27" s="16">
        <v>4205331197954</v>
      </c>
      <c r="I27" s="16">
        <v>5259625718610</v>
      </c>
      <c r="K27" s="16">
        <v>0</v>
      </c>
      <c r="M27" s="16">
        <v>0</v>
      </c>
      <c r="O27" s="16">
        <v>-149594</v>
      </c>
      <c r="Q27" s="16">
        <v>57717237449</v>
      </c>
      <c r="S27" s="16">
        <v>13608615</v>
      </c>
      <c r="U27" s="16">
        <v>303890</v>
      </c>
      <c r="W27" s="16">
        <v>4159606328153</v>
      </c>
      <c r="Y27" s="16">
        <v>4135522012350</v>
      </c>
      <c r="AA27" s="17">
        <f t="shared" si="0"/>
        <v>0.6471722150382927</v>
      </c>
    </row>
    <row r="28" spans="1:27" ht="21.75" customHeight="1">
      <c r="A28" s="74" t="s">
        <v>94</v>
      </c>
      <c r="B28" s="74"/>
      <c r="D28" s="75">
        <v>0</v>
      </c>
      <c r="E28" s="75"/>
      <c r="G28" s="16">
        <v>0</v>
      </c>
      <c r="I28" s="16">
        <v>0</v>
      </c>
      <c r="K28" s="16">
        <v>2000000</v>
      </c>
      <c r="M28" s="16">
        <v>20044900000</v>
      </c>
      <c r="O28" s="16">
        <v>0</v>
      </c>
      <c r="Q28" s="16">
        <v>0</v>
      </c>
      <c r="S28" s="16">
        <v>2000000</v>
      </c>
      <c r="U28" s="16">
        <v>10000</v>
      </c>
      <c r="W28" s="16">
        <v>20000000000</v>
      </c>
      <c r="Y28" s="16">
        <v>20000000000</v>
      </c>
      <c r="AA28" s="17">
        <f t="shared" si="0"/>
        <v>3.1298211597260424E-3</v>
      </c>
    </row>
    <row r="29" spans="1:27" ht="21.75" customHeight="1">
      <c r="A29" s="76" t="s">
        <v>95</v>
      </c>
      <c r="B29" s="76"/>
      <c r="D29" s="75">
        <v>0</v>
      </c>
      <c r="E29" s="75"/>
      <c r="G29" s="18">
        <v>0</v>
      </c>
      <c r="I29" s="16">
        <v>0</v>
      </c>
      <c r="K29" s="16">
        <v>2000000</v>
      </c>
      <c r="M29" s="18">
        <v>20044900000</v>
      </c>
      <c r="O29" s="16">
        <v>0</v>
      </c>
      <c r="Q29" s="18">
        <v>0</v>
      </c>
      <c r="S29" s="18">
        <v>2000000</v>
      </c>
      <c r="U29" s="16">
        <v>10000</v>
      </c>
      <c r="W29" s="18">
        <v>20000000000</v>
      </c>
      <c r="Y29" s="16">
        <v>20000000000</v>
      </c>
      <c r="AA29" s="17">
        <f t="shared" si="0"/>
        <v>3.1298211597260424E-3</v>
      </c>
    </row>
    <row r="30" spans="1:27" ht="21.75" customHeight="1" thickBot="1">
      <c r="A30" s="77" t="s">
        <v>53</v>
      </c>
      <c r="B30" s="77"/>
      <c r="D30" s="75"/>
      <c r="E30" s="75"/>
      <c r="G30" s="19">
        <v>9253403135446</v>
      </c>
      <c r="I30" s="19">
        <f>SUM(I9:I29)</f>
        <v>16128684850208</v>
      </c>
      <c r="K30" s="16"/>
      <c r="M30" s="19">
        <v>122155625090</v>
      </c>
      <c r="O30" s="16"/>
      <c r="Q30" s="19">
        <v>1557287183670</v>
      </c>
      <c r="S30" s="19">
        <v>209245135</v>
      </c>
      <c r="U30" s="16"/>
      <c r="W30" s="19">
        <v>8706108762183</v>
      </c>
      <c r="Y30" s="19">
        <f>SUM(Y9:Y29)</f>
        <v>14392805257673</v>
      </c>
      <c r="AA30" s="20">
        <f>SUM(AA9:AA29)</f>
        <v>2.252345322164059</v>
      </c>
    </row>
    <row r="31" spans="1:27" ht="19.5" thickTop="1"/>
    <row r="32" spans="1:27">
      <c r="G32" s="22"/>
      <c r="I32" s="22"/>
      <c r="W32" s="22"/>
    </row>
    <row r="33" spans="7:23">
      <c r="G33" s="16"/>
      <c r="I33" s="22"/>
      <c r="W33" s="16"/>
    </row>
    <row r="34" spans="7:23">
      <c r="G34" s="16"/>
      <c r="I34" s="22"/>
      <c r="W34" s="16"/>
    </row>
    <row r="35" spans="7:23">
      <c r="G35" s="16"/>
      <c r="W35" s="22"/>
    </row>
    <row r="36" spans="7:23">
      <c r="G36" s="16"/>
      <c r="W36" s="22"/>
    </row>
    <row r="37" spans="7:23">
      <c r="I37" s="22"/>
      <c r="U37" s="22"/>
    </row>
    <row r="41" spans="7:23">
      <c r="W41" s="22"/>
    </row>
  </sheetData>
  <mergeCells count="55">
    <mergeCell ref="A28:B28"/>
    <mergeCell ref="D28:E28"/>
    <mergeCell ref="A29:B29"/>
    <mergeCell ref="D29:E29"/>
    <mergeCell ref="A30:B30"/>
    <mergeCell ref="D30:E30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98"/>
  <sheetViews>
    <sheetView rightToLeft="1" workbookViewId="0">
      <selection activeCell="AL9" sqref="AL9"/>
    </sheetView>
  </sheetViews>
  <sheetFormatPr defaultRowHeight="18.75"/>
  <cols>
    <col min="1" max="1" width="5.140625" customWidth="1"/>
    <col min="2" max="2" width="28.5703125" customWidth="1"/>
    <col min="3" max="3" width="1.28515625" customWidth="1"/>
    <col min="4" max="4" width="18.5703125" style="12" customWidth="1"/>
    <col min="5" max="5" width="1.28515625" style="12" customWidth="1"/>
    <col min="6" max="6" width="27.85546875" style="12" customWidth="1"/>
    <col min="7" max="7" width="1.28515625" style="12" customWidth="1"/>
    <col min="8" max="8" width="15.42578125" style="12" customWidth="1"/>
    <col min="9" max="9" width="1.28515625" style="12" customWidth="1"/>
    <col min="10" max="10" width="12.85546875" style="12" customWidth="1"/>
    <col min="11" max="11" width="1.28515625" style="12" customWidth="1"/>
    <col min="12" max="12" width="12.85546875" style="12" customWidth="1"/>
    <col min="13" max="13" width="1.28515625" style="12" customWidth="1"/>
    <col min="14" max="14" width="11.85546875" style="12" customWidth="1"/>
    <col min="15" max="15" width="1.28515625" style="12" customWidth="1"/>
    <col min="16" max="16" width="12" style="12" customWidth="1"/>
    <col min="17" max="17" width="1.28515625" style="12" customWidth="1"/>
    <col min="18" max="18" width="19.5703125" style="12" customWidth="1"/>
    <col min="19" max="19" width="1.28515625" style="12" customWidth="1"/>
    <col min="20" max="20" width="20" style="12" customWidth="1"/>
    <col min="21" max="21" width="1.28515625" style="12" customWidth="1"/>
    <col min="22" max="22" width="10.85546875" style="12" customWidth="1"/>
    <col min="23" max="23" width="1.28515625" style="12" customWidth="1"/>
    <col min="24" max="24" width="19" style="12" customWidth="1"/>
    <col min="25" max="25" width="1.28515625" style="12" customWidth="1"/>
    <col min="26" max="26" width="11" style="12" customWidth="1"/>
    <col min="27" max="27" width="1.28515625" style="12" customWidth="1"/>
    <col min="28" max="28" width="19" style="12" customWidth="1"/>
    <col min="29" max="29" width="1.28515625" style="12" customWidth="1"/>
    <col min="30" max="30" width="12" style="12" customWidth="1"/>
    <col min="31" max="31" width="1.28515625" style="12" customWidth="1"/>
    <col min="32" max="32" width="16.140625" style="12" customWidth="1"/>
    <col min="33" max="33" width="1.28515625" style="12" customWidth="1"/>
    <col min="34" max="34" width="19.5703125" style="12" customWidth="1"/>
    <col min="35" max="35" width="1.28515625" style="12" customWidth="1"/>
    <col min="36" max="36" width="20.140625" style="12" customWidth="1"/>
    <col min="37" max="37" width="1.28515625" style="12" customWidth="1"/>
    <col min="38" max="38" width="18.28515625" style="12" customWidth="1"/>
    <col min="39" max="39" width="18.7109375" style="16" bestFit="1" customWidth="1"/>
    <col min="40" max="40" width="31.7109375" style="6" customWidth="1"/>
    <col min="41" max="41" width="19" style="16" bestFit="1" customWidth="1"/>
    <col min="42" max="42" width="16.28515625" bestFit="1" customWidth="1"/>
    <col min="43" max="43" width="19" bestFit="1" customWidth="1"/>
  </cols>
  <sheetData>
    <row r="1" spans="1:43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43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 spans="1:43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</row>
    <row r="4" spans="1:43" ht="14.45" customHeight="1">
      <c r="AJ4" s="16"/>
    </row>
    <row r="5" spans="1:43" ht="14.45" customHeight="1">
      <c r="A5" s="1" t="s">
        <v>96</v>
      </c>
      <c r="B5" s="67" t="s">
        <v>97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Q5" s="16"/>
    </row>
    <row r="6" spans="1:43" ht="14.45" customHeight="1">
      <c r="A6" s="70" t="s">
        <v>98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 t="s">
        <v>7</v>
      </c>
      <c r="Q6" s="70"/>
      <c r="R6" s="70"/>
      <c r="S6" s="70"/>
      <c r="T6" s="70"/>
      <c r="V6" s="70" t="s">
        <v>8</v>
      </c>
      <c r="W6" s="70"/>
      <c r="X6" s="70"/>
      <c r="Y6" s="70"/>
      <c r="Z6" s="70"/>
      <c r="AA6" s="70"/>
      <c r="AB6" s="70"/>
      <c r="AD6" s="70" t="s">
        <v>9</v>
      </c>
      <c r="AE6" s="70"/>
      <c r="AF6" s="70"/>
      <c r="AG6" s="70"/>
      <c r="AH6" s="70"/>
      <c r="AI6" s="70"/>
      <c r="AJ6" s="70"/>
      <c r="AK6" s="70"/>
      <c r="AL6" s="70"/>
      <c r="AQ6" s="16"/>
    </row>
    <row r="7" spans="1:43" ht="14.45" customHeight="1">
      <c r="A7" s="3"/>
      <c r="B7" s="3"/>
      <c r="C7" s="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V7" s="71" t="s">
        <v>10</v>
      </c>
      <c r="W7" s="71"/>
      <c r="X7" s="71"/>
      <c r="Y7" s="13"/>
      <c r="Z7" s="71" t="s">
        <v>11</v>
      </c>
      <c r="AA7" s="71"/>
      <c r="AB7" s="71"/>
      <c r="AD7" s="13"/>
      <c r="AE7" s="13"/>
      <c r="AF7" s="13"/>
      <c r="AG7" s="13"/>
      <c r="AH7" s="13"/>
      <c r="AI7" s="13"/>
      <c r="AJ7" s="13"/>
      <c r="AK7" s="13"/>
      <c r="AL7" s="13"/>
      <c r="AQ7" s="16"/>
    </row>
    <row r="8" spans="1:43" ht="14.45" customHeight="1">
      <c r="A8" s="70" t="s">
        <v>99</v>
      </c>
      <c r="B8" s="70"/>
      <c r="D8" s="2" t="s">
        <v>100</v>
      </c>
      <c r="F8" s="2" t="s">
        <v>101</v>
      </c>
      <c r="H8" s="2" t="s">
        <v>102</v>
      </c>
      <c r="J8" s="2" t="s">
        <v>103</v>
      </c>
      <c r="L8" s="2" t="s">
        <v>104</v>
      </c>
      <c r="N8" s="2" t="s">
        <v>59</v>
      </c>
      <c r="P8" s="2" t="s">
        <v>13</v>
      </c>
      <c r="R8" s="2" t="s">
        <v>14</v>
      </c>
      <c r="T8" s="2" t="s">
        <v>15</v>
      </c>
      <c r="V8" s="4" t="s">
        <v>13</v>
      </c>
      <c r="W8" s="13"/>
      <c r="X8" s="4" t="s">
        <v>14</v>
      </c>
      <c r="Z8" s="4" t="s">
        <v>13</v>
      </c>
      <c r="AA8" s="1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  <c r="AQ8" s="16"/>
    </row>
    <row r="9" spans="1:43" ht="21.75" customHeight="1">
      <c r="A9" s="72" t="s">
        <v>105</v>
      </c>
      <c r="B9" s="72"/>
      <c r="D9" s="23" t="s">
        <v>106</v>
      </c>
      <c r="F9" s="23" t="s">
        <v>106</v>
      </c>
      <c r="H9" s="23" t="s">
        <v>107</v>
      </c>
      <c r="J9" s="23" t="s">
        <v>108</v>
      </c>
      <c r="L9" s="15">
        <v>0</v>
      </c>
      <c r="N9" s="15">
        <v>0</v>
      </c>
      <c r="P9" s="14">
        <v>436293</v>
      </c>
      <c r="R9" s="14">
        <v>2969759192400</v>
      </c>
      <c r="T9" s="14">
        <v>3517128463563</v>
      </c>
      <c r="V9" s="14">
        <v>0</v>
      </c>
      <c r="X9" s="14">
        <v>0</v>
      </c>
      <c r="Z9" s="14">
        <v>0</v>
      </c>
      <c r="AB9" s="14">
        <v>0</v>
      </c>
      <c r="AD9" s="14">
        <v>436293</v>
      </c>
      <c r="AF9" s="14">
        <v>8205713</v>
      </c>
      <c r="AH9" s="14">
        <v>2969759192400</v>
      </c>
      <c r="AJ9" s="14">
        <v>3580095141909</v>
      </c>
      <c r="AL9" s="15">
        <f>AJ9/639014147432968*100</f>
        <v>0.56025287644895982</v>
      </c>
      <c r="AP9" s="29"/>
      <c r="AQ9" s="29"/>
    </row>
    <row r="10" spans="1:43" ht="21.75" customHeight="1">
      <c r="A10" s="74" t="s">
        <v>109</v>
      </c>
      <c r="B10" s="74"/>
      <c r="D10" s="33" t="s">
        <v>106</v>
      </c>
      <c r="F10" s="33" t="s">
        <v>106</v>
      </c>
      <c r="H10" s="33" t="s">
        <v>107</v>
      </c>
      <c r="J10" s="33" t="s">
        <v>110</v>
      </c>
      <c r="L10" s="17">
        <v>0</v>
      </c>
      <c r="N10" s="17">
        <v>0</v>
      </c>
      <c r="P10" s="16">
        <v>519700</v>
      </c>
      <c r="R10" s="16">
        <v>1583635037000</v>
      </c>
      <c r="T10" s="16">
        <v>1879789200200</v>
      </c>
      <c r="V10" s="16">
        <v>0</v>
      </c>
      <c r="X10" s="16">
        <v>0</v>
      </c>
      <c r="Z10" s="16">
        <v>0</v>
      </c>
      <c r="AB10" s="16">
        <v>0</v>
      </c>
      <c r="AD10" s="16">
        <v>519700</v>
      </c>
      <c r="AF10" s="16">
        <v>3682469</v>
      </c>
      <c r="AH10" s="16">
        <v>1583635037000</v>
      </c>
      <c r="AJ10" s="16">
        <v>1913779139300</v>
      </c>
      <c r="AL10" s="17">
        <f t="shared" ref="AL10:AL73" si="0">AJ10/639014147432968*100</f>
        <v>0.29948932226117164</v>
      </c>
      <c r="AP10" s="29"/>
      <c r="AQ10" s="29"/>
    </row>
    <row r="11" spans="1:43" ht="21.75" customHeight="1">
      <c r="A11" s="74" t="s">
        <v>111</v>
      </c>
      <c r="B11" s="74"/>
      <c r="D11" s="33" t="s">
        <v>106</v>
      </c>
      <c r="F11" s="33" t="s">
        <v>106</v>
      </c>
      <c r="H11" s="33" t="s">
        <v>112</v>
      </c>
      <c r="J11" s="33" t="s">
        <v>113</v>
      </c>
      <c r="L11" s="17">
        <v>43.97</v>
      </c>
      <c r="N11" s="17">
        <v>43.97</v>
      </c>
      <c r="P11" s="16">
        <v>3809700</v>
      </c>
      <c r="R11" s="16">
        <v>14774696267939</v>
      </c>
      <c r="T11" s="16">
        <v>18844696288800</v>
      </c>
      <c r="V11" s="16">
        <v>2820000</v>
      </c>
      <c r="X11" s="16">
        <v>14097415513000</v>
      </c>
      <c r="Z11" s="16">
        <v>2820000</v>
      </c>
      <c r="AB11" s="16">
        <v>14012353793000</v>
      </c>
      <c r="AD11" s="16">
        <v>3809700</v>
      </c>
      <c r="AF11" s="16">
        <v>5038063</v>
      </c>
      <c r="AH11" s="16">
        <v>17930337167037</v>
      </c>
      <c r="AJ11" s="16">
        <v>19193508611100</v>
      </c>
      <c r="AL11" s="17">
        <f t="shared" si="0"/>
        <v>3.003612469020239</v>
      </c>
      <c r="AP11" s="29"/>
      <c r="AQ11" s="29"/>
    </row>
    <row r="12" spans="1:43" ht="21.75" customHeight="1">
      <c r="A12" s="74" t="s">
        <v>114</v>
      </c>
      <c r="B12" s="74"/>
      <c r="D12" s="33" t="s">
        <v>106</v>
      </c>
      <c r="F12" s="33" t="s">
        <v>106</v>
      </c>
      <c r="H12" s="33" t="s">
        <v>115</v>
      </c>
      <c r="J12" s="33" t="s">
        <v>116</v>
      </c>
      <c r="L12" s="17">
        <v>55.06</v>
      </c>
      <c r="N12" s="17">
        <v>55.06</v>
      </c>
      <c r="P12" s="16">
        <v>6429500</v>
      </c>
      <c r="R12" s="16">
        <v>8959693311376</v>
      </c>
      <c r="T12" s="16">
        <v>12122237165500</v>
      </c>
      <c r="V12" s="16">
        <v>0</v>
      </c>
      <c r="X12" s="16">
        <v>0</v>
      </c>
      <c r="Z12" s="16">
        <v>0</v>
      </c>
      <c r="AB12" s="16">
        <v>0</v>
      </c>
      <c r="AD12" s="16">
        <v>6429500</v>
      </c>
      <c r="AF12" s="16">
        <v>1917763</v>
      </c>
      <c r="AH12" s="16">
        <v>8959693311376</v>
      </c>
      <c r="AJ12" s="16">
        <v>12330257208500</v>
      </c>
      <c r="AL12" s="17">
        <f t="shared" si="0"/>
        <v>1.929574995801393</v>
      </c>
      <c r="AP12" s="29"/>
      <c r="AQ12" s="29"/>
    </row>
    <row r="13" spans="1:43" ht="21.75" customHeight="1">
      <c r="A13" s="74" t="s">
        <v>117</v>
      </c>
      <c r="B13" s="74"/>
      <c r="D13" s="33" t="s">
        <v>106</v>
      </c>
      <c r="F13" s="33" t="s">
        <v>106</v>
      </c>
      <c r="H13" s="33" t="s">
        <v>118</v>
      </c>
      <c r="J13" s="33" t="s">
        <v>119</v>
      </c>
      <c r="L13" s="17">
        <v>24.16</v>
      </c>
      <c r="N13" s="17">
        <v>24.16</v>
      </c>
      <c r="P13" s="16">
        <v>2292600</v>
      </c>
      <c r="R13" s="16">
        <v>10243373481600</v>
      </c>
      <c r="T13" s="16">
        <v>12461226083541</v>
      </c>
      <c r="V13" s="16">
        <v>0</v>
      </c>
      <c r="X13" s="16">
        <v>0</v>
      </c>
      <c r="Z13" s="16">
        <v>0</v>
      </c>
      <c r="AB13" s="16">
        <v>0</v>
      </c>
      <c r="AD13" s="16">
        <v>2292600</v>
      </c>
      <c r="AF13" s="16">
        <v>5516901</v>
      </c>
      <c r="AH13" s="16">
        <v>10243373481600</v>
      </c>
      <c r="AJ13" s="16">
        <v>12648047465986</v>
      </c>
      <c r="AL13" s="17">
        <f t="shared" si="0"/>
        <v>1.9793063294131168</v>
      </c>
      <c r="AP13" s="29"/>
      <c r="AQ13" s="29"/>
    </row>
    <row r="14" spans="1:43" ht="21.75" customHeight="1">
      <c r="A14" s="74" t="s">
        <v>120</v>
      </c>
      <c r="B14" s="74"/>
      <c r="D14" s="33" t="s">
        <v>106</v>
      </c>
      <c r="F14" s="33" t="s">
        <v>106</v>
      </c>
      <c r="H14" s="33" t="s">
        <v>121</v>
      </c>
      <c r="J14" s="33" t="s">
        <v>122</v>
      </c>
      <c r="L14" s="17">
        <v>24.16</v>
      </c>
      <c r="N14" s="17">
        <v>24.16</v>
      </c>
      <c r="P14" s="16">
        <v>114700</v>
      </c>
      <c r="R14" s="16">
        <v>479602685503</v>
      </c>
      <c r="T14" s="16">
        <v>575033530890</v>
      </c>
      <c r="V14" s="16">
        <v>0</v>
      </c>
      <c r="X14" s="16">
        <v>0</v>
      </c>
      <c r="Z14" s="16">
        <v>0</v>
      </c>
      <c r="AB14" s="16">
        <v>0</v>
      </c>
      <c r="AD14" s="16">
        <v>114700</v>
      </c>
      <c r="AF14" s="16">
        <v>5089301</v>
      </c>
      <c r="AH14" s="16">
        <v>479602685503</v>
      </c>
      <c r="AJ14" s="16">
        <v>583742851436</v>
      </c>
      <c r="AL14" s="17">
        <f t="shared" si="0"/>
        <v>9.1350536413160405E-2</v>
      </c>
      <c r="AP14" s="29"/>
      <c r="AQ14" s="29"/>
    </row>
    <row r="15" spans="1:43" ht="21.75" customHeight="1">
      <c r="A15" s="74" t="s">
        <v>123</v>
      </c>
      <c r="B15" s="74"/>
      <c r="D15" s="33" t="s">
        <v>106</v>
      </c>
      <c r="F15" s="33" t="s">
        <v>106</v>
      </c>
      <c r="H15" s="33" t="s">
        <v>124</v>
      </c>
      <c r="J15" s="33" t="s">
        <v>125</v>
      </c>
      <c r="L15" s="17">
        <v>24.16</v>
      </c>
      <c r="N15" s="17">
        <v>24.16</v>
      </c>
      <c r="P15" s="16">
        <v>1295800</v>
      </c>
      <c r="R15" s="16">
        <v>4849767335600</v>
      </c>
      <c r="T15" s="16">
        <v>5594521548052</v>
      </c>
      <c r="V15" s="16">
        <v>0</v>
      </c>
      <c r="X15" s="16">
        <v>0</v>
      </c>
      <c r="Z15" s="16">
        <v>0</v>
      </c>
      <c r="AB15" s="16">
        <v>0</v>
      </c>
      <c r="AD15" s="16">
        <v>1295800</v>
      </c>
      <c r="AF15" s="16">
        <v>4387448</v>
      </c>
      <c r="AH15" s="16">
        <v>4849767335600</v>
      </c>
      <c r="AJ15" s="16">
        <v>5685256027662</v>
      </c>
      <c r="AL15" s="17">
        <f t="shared" si="0"/>
        <v>0.88969173069182761</v>
      </c>
      <c r="AP15" s="29"/>
      <c r="AQ15" s="29"/>
    </row>
    <row r="16" spans="1:43" ht="21.75" customHeight="1">
      <c r="A16" s="74" t="s">
        <v>126</v>
      </c>
      <c r="B16" s="74"/>
      <c r="D16" s="33" t="s">
        <v>106</v>
      </c>
      <c r="F16" s="33" t="s">
        <v>106</v>
      </c>
      <c r="H16" s="33" t="s">
        <v>127</v>
      </c>
      <c r="J16" s="33" t="s">
        <v>128</v>
      </c>
      <c r="L16" s="17">
        <v>23</v>
      </c>
      <c r="N16" s="17">
        <v>23</v>
      </c>
      <c r="P16" s="16">
        <v>19985000</v>
      </c>
      <c r="R16" s="16">
        <v>19885295983606</v>
      </c>
      <c r="T16" s="16">
        <v>17108139265000</v>
      </c>
      <c r="V16" s="16">
        <v>0</v>
      </c>
      <c r="X16" s="16">
        <v>0</v>
      </c>
      <c r="Z16" s="16">
        <v>5000</v>
      </c>
      <c r="AB16" s="16">
        <v>4435037140</v>
      </c>
      <c r="AD16" s="16">
        <v>19980000</v>
      </c>
      <c r="AF16" s="16">
        <v>811093</v>
      </c>
      <c r="AH16" s="16">
        <v>19880320928319</v>
      </c>
      <c r="AJ16" s="16">
        <v>16205638140000</v>
      </c>
      <c r="AL16" s="17">
        <f t="shared" si="0"/>
        <v>2.5360374578717688</v>
      </c>
      <c r="AQ16" s="16"/>
    </row>
    <row r="17" spans="1:43" ht="21.75" customHeight="1">
      <c r="A17" s="74" t="s">
        <v>129</v>
      </c>
      <c r="B17" s="74"/>
      <c r="D17" s="33" t="s">
        <v>106</v>
      </c>
      <c r="F17" s="33" t="s">
        <v>106</v>
      </c>
      <c r="H17" s="33" t="s">
        <v>107</v>
      </c>
      <c r="J17" s="33" t="s">
        <v>130</v>
      </c>
      <c r="L17" s="17">
        <v>23</v>
      </c>
      <c r="N17" s="17">
        <v>23</v>
      </c>
      <c r="P17" s="16">
        <v>2495000</v>
      </c>
      <c r="R17" s="16">
        <v>2494653223380</v>
      </c>
      <c r="T17" s="16">
        <v>2088315000000</v>
      </c>
      <c r="V17" s="16">
        <v>0</v>
      </c>
      <c r="X17" s="16">
        <v>0</v>
      </c>
      <c r="Z17" s="16">
        <v>0</v>
      </c>
      <c r="AB17" s="16">
        <v>0</v>
      </c>
      <c r="AD17" s="16">
        <v>2495000</v>
      </c>
      <c r="AF17" s="16">
        <v>803681</v>
      </c>
      <c r="AH17" s="16">
        <v>2494653223380</v>
      </c>
      <c r="AJ17" s="16">
        <v>2005184095000</v>
      </c>
      <c r="AL17" s="17">
        <f t="shared" si="0"/>
        <v>0.31379338048385574</v>
      </c>
      <c r="AQ17" s="16"/>
    </row>
    <row r="18" spans="1:43" ht="21.75" customHeight="1">
      <c r="A18" s="74" t="s">
        <v>131</v>
      </c>
      <c r="B18" s="74"/>
      <c r="D18" s="33" t="s">
        <v>106</v>
      </c>
      <c r="F18" s="33" t="s">
        <v>106</v>
      </c>
      <c r="H18" s="33" t="s">
        <v>132</v>
      </c>
      <c r="J18" s="33" t="s">
        <v>133</v>
      </c>
      <c r="L18" s="17">
        <v>26</v>
      </c>
      <c r="N18" s="17">
        <v>26</v>
      </c>
      <c r="P18" s="16">
        <v>5500000</v>
      </c>
      <c r="R18" s="16">
        <v>5485783537937</v>
      </c>
      <c r="T18" s="16">
        <v>4244031000000</v>
      </c>
      <c r="V18" s="16">
        <v>0</v>
      </c>
      <c r="X18" s="16">
        <v>0</v>
      </c>
      <c r="Z18" s="16">
        <v>0</v>
      </c>
      <c r="AB18" s="16">
        <v>0</v>
      </c>
      <c r="AD18" s="16">
        <v>5500000</v>
      </c>
      <c r="AF18" s="16">
        <v>821547</v>
      </c>
      <c r="AH18" s="16">
        <v>5485783537937</v>
      </c>
      <c r="AJ18" s="16">
        <v>4518508500000</v>
      </c>
      <c r="AL18" s="17">
        <f t="shared" si="0"/>
        <v>0.70710617568509904</v>
      </c>
    </row>
    <row r="19" spans="1:43" ht="21.75" customHeight="1">
      <c r="A19" s="74" t="s">
        <v>134</v>
      </c>
      <c r="B19" s="74"/>
      <c r="D19" s="33" t="s">
        <v>106</v>
      </c>
      <c r="F19" s="33" t="s">
        <v>106</v>
      </c>
      <c r="H19" s="33" t="s">
        <v>135</v>
      </c>
      <c r="J19" s="33" t="s">
        <v>136</v>
      </c>
      <c r="L19" s="17">
        <v>0</v>
      </c>
      <c r="N19" s="17">
        <v>0</v>
      </c>
      <c r="P19" s="16">
        <v>117467</v>
      </c>
      <c r="R19" s="16">
        <v>66450075372</v>
      </c>
      <c r="T19" s="16">
        <v>93166601710</v>
      </c>
      <c r="V19" s="16">
        <v>0</v>
      </c>
      <c r="X19" s="16">
        <v>0</v>
      </c>
      <c r="Z19" s="16">
        <v>0</v>
      </c>
      <c r="AB19" s="16">
        <v>0</v>
      </c>
      <c r="AD19" s="16">
        <v>117467</v>
      </c>
      <c r="AF19" s="16">
        <v>806040</v>
      </c>
      <c r="AH19" s="16">
        <v>66450075372</v>
      </c>
      <c r="AJ19" s="16">
        <v>94683100680</v>
      </c>
      <c r="AL19" s="17">
        <f t="shared" si="0"/>
        <v>1.4817058598836759E-2</v>
      </c>
    </row>
    <row r="20" spans="1:43" ht="21.75" customHeight="1">
      <c r="A20" s="74" t="s">
        <v>137</v>
      </c>
      <c r="B20" s="74"/>
      <c r="D20" s="33" t="s">
        <v>106</v>
      </c>
      <c r="F20" s="33" t="s">
        <v>106</v>
      </c>
      <c r="H20" s="33" t="s">
        <v>135</v>
      </c>
      <c r="J20" s="33" t="s">
        <v>138</v>
      </c>
      <c r="L20" s="17">
        <v>0</v>
      </c>
      <c r="N20" s="17">
        <v>0</v>
      </c>
      <c r="P20" s="16">
        <v>30431</v>
      </c>
      <c r="R20" s="16">
        <v>16511809715</v>
      </c>
      <c r="T20" s="16">
        <v>23061524730</v>
      </c>
      <c r="V20" s="16">
        <v>0</v>
      </c>
      <c r="X20" s="16">
        <v>0</v>
      </c>
      <c r="Z20" s="16">
        <v>0</v>
      </c>
      <c r="AB20" s="16">
        <v>0</v>
      </c>
      <c r="AD20" s="16">
        <v>30431</v>
      </c>
      <c r="AF20" s="16">
        <v>763700</v>
      </c>
      <c r="AH20" s="16">
        <v>16511809715</v>
      </c>
      <c r="AJ20" s="16">
        <v>23240154700</v>
      </c>
      <c r="AL20" s="17">
        <f t="shared" si="0"/>
        <v>3.6368763967683311E-3</v>
      </c>
    </row>
    <row r="21" spans="1:43" ht="21.75" customHeight="1">
      <c r="A21" s="74" t="s">
        <v>139</v>
      </c>
      <c r="B21" s="74"/>
      <c r="D21" s="33" t="s">
        <v>106</v>
      </c>
      <c r="F21" s="33" t="s">
        <v>106</v>
      </c>
      <c r="H21" s="33" t="s">
        <v>135</v>
      </c>
      <c r="J21" s="33" t="s">
        <v>140</v>
      </c>
      <c r="L21" s="17">
        <v>0</v>
      </c>
      <c r="N21" s="17">
        <v>0</v>
      </c>
      <c r="P21" s="16">
        <v>34500</v>
      </c>
      <c r="R21" s="16">
        <v>18246906652</v>
      </c>
      <c r="T21" s="16">
        <v>25353360000</v>
      </c>
      <c r="V21" s="16">
        <v>0</v>
      </c>
      <c r="X21" s="16">
        <v>0</v>
      </c>
      <c r="Z21" s="16">
        <v>0</v>
      </c>
      <c r="AB21" s="16">
        <v>0</v>
      </c>
      <c r="AD21" s="16">
        <v>34500</v>
      </c>
      <c r="AF21" s="16">
        <v>739840</v>
      </c>
      <c r="AH21" s="16">
        <v>18246906652</v>
      </c>
      <c r="AJ21" s="16">
        <v>25524480000</v>
      </c>
      <c r="AL21" s="17">
        <f t="shared" si="0"/>
        <v>3.9943528797502081E-3</v>
      </c>
    </row>
    <row r="22" spans="1:43" ht="21.75" customHeight="1">
      <c r="A22" s="74" t="s">
        <v>141</v>
      </c>
      <c r="B22" s="74"/>
      <c r="D22" s="33" t="s">
        <v>106</v>
      </c>
      <c r="F22" s="33" t="s">
        <v>106</v>
      </c>
      <c r="H22" s="33" t="s">
        <v>142</v>
      </c>
      <c r="J22" s="33" t="s">
        <v>143</v>
      </c>
      <c r="L22" s="17">
        <v>0</v>
      </c>
      <c r="N22" s="17">
        <v>0</v>
      </c>
      <c r="P22" s="16">
        <v>489300</v>
      </c>
      <c r="R22" s="16">
        <v>293096521107</v>
      </c>
      <c r="T22" s="16">
        <v>471699879000</v>
      </c>
      <c r="V22" s="16">
        <v>0</v>
      </c>
      <c r="X22" s="16">
        <v>0</v>
      </c>
      <c r="Z22" s="16">
        <v>0</v>
      </c>
      <c r="AB22" s="16">
        <v>0</v>
      </c>
      <c r="AD22" s="16">
        <v>489300</v>
      </c>
      <c r="AF22" s="16">
        <v>997710</v>
      </c>
      <c r="AH22" s="16">
        <v>293096521107</v>
      </c>
      <c r="AJ22" s="16">
        <v>488179503000</v>
      </c>
      <c r="AL22" s="17">
        <f t="shared" si="0"/>
        <v>7.6395726911697145E-2</v>
      </c>
    </row>
    <row r="23" spans="1:43" ht="21.75" customHeight="1">
      <c r="A23" s="74" t="s">
        <v>144</v>
      </c>
      <c r="B23" s="74"/>
      <c r="D23" s="33" t="s">
        <v>106</v>
      </c>
      <c r="F23" s="33" t="s">
        <v>106</v>
      </c>
      <c r="H23" s="33" t="s">
        <v>145</v>
      </c>
      <c r="J23" s="33" t="s">
        <v>146</v>
      </c>
      <c r="L23" s="17">
        <v>0</v>
      </c>
      <c r="N23" s="17">
        <v>0</v>
      </c>
      <c r="P23" s="16">
        <v>13000</v>
      </c>
      <c r="R23" s="16">
        <v>6770326898</v>
      </c>
      <c r="T23" s="16">
        <v>9340760000</v>
      </c>
      <c r="V23" s="16">
        <v>0</v>
      </c>
      <c r="X23" s="16">
        <v>0</v>
      </c>
      <c r="Z23" s="16">
        <v>0</v>
      </c>
      <c r="AB23" s="16">
        <v>0</v>
      </c>
      <c r="AD23" s="16">
        <v>13000</v>
      </c>
      <c r="AF23" s="16">
        <v>726120</v>
      </c>
      <c r="AH23" s="16">
        <v>6770326898</v>
      </c>
      <c r="AJ23" s="16">
        <v>9439560000</v>
      </c>
      <c r="AL23" s="17">
        <f t="shared" si="0"/>
        <v>1.4772067313251779E-3</v>
      </c>
    </row>
    <row r="24" spans="1:43" ht="21.75" customHeight="1">
      <c r="A24" s="74" t="s">
        <v>147</v>
      </c>
      <c r="B24" s="74"/>
      <c r="D24" s="33" t="s">
        <v>106</v>
      </c>
      <c r="F24" s="33" t="s">
        <v>106</v>
      </c>
      <c r="H24" s="33" t="s">
        <v>148</v>
      </c>
      <c r="J24" s="33" t="s">
        <v>149</v>
      </c>
      <c r="L24" s="17">
        <v>0</v>
      </c>
      <c r="N24" s="17">
        <v>0</v>
      </c>
      <c r="P24" s="16">
        <v>1791468</v>
      </c>
      <c r="R24" s="16">
        <v>998763410000</v>
      </c>
      <c r="T24" s="16">
        <v>1576151461080</v>
      </c>
      <c r="V24" s="16">
        <v>0</v>
      </c>
      <c r="X24" s="16">
        <v>0</v>
      </c>
      <c r="Z24" s="16">
        <v>0</v>
      </c>
      <c r="AB24" s="16">
        <v>0</v>
      </c>
      <c r="AD24" s="16">
        <v>1791468</v>
      </c>
      <c r="AF24" s="16">
        <v>898210</v>
      </c>
      <c r="AH24" s="16">
        <v>998763410000</v>
      </c>
      <c r="AJ24" s="16">
        <v>1609114472280</v>
      </c>
      <c r="AL24" s="17">
        <f t="shared" si="0"/>
        <v>0.25181202618816739</v>
      </c>
    </row>
    <row r="25" spans="1:43" ht="21.75" customHeight="1">
      <c r="A25" s="74" t="s">
        <v>150</v>
      </c>
      <c r="B25" s="74"/>
      <c r="D25" s="33" t="s">
        <v>106</v>
      </c>
      <c r="F25" s="33" t="s">
        <v>106</v>
      </c>
      <c r="H25" s="33" t="s">
        <v>148</v>
      </c>
      <c r="J25" s="33" t="s">
        <v>151</v>
      </c>
      <c r="L25" s="17">
        <v>0</v>
      </c>
      <c r="N25" s="17">
        <v>0</v>
      </c>
      <c r="P25" s="16">
        <v>63900</v>
      </c>
      <c r="R25" s="16">
        <v>34554937939</v>
      </c>
      <c r="T25" s="16">
        <v>47978676000</v>
      </c>
      <c r="V25" s="16">
        <v>0</v>
      </c>
      <c r="X25" s="16">
        <v>0</v>
      </c>
      <c r="Z25" s="16">
        <v>0</v>
      </c>
      <c r="AB25" s="16">
        <v>0</v>
      </c>
      <c r="AD25" s="16">
        <v>63900</v>
      </c>
      <c r="AF25" s="16">
        <v>758610</v>
      </c>
      <c r="AH25" s="16">
        <v>34554937939</v>
      </c>
      <c r="AJ25" s="16">
        <v>48475179000</v>
      </c>
      <c r="AL25" s="17">
        <f t="shared" si="0"/>
        <v>7.5859320477853747E-3</v>
      </c>
    </row>
    <row r="26" spans="1:43" ht="21.75" customHeight="1">
      <c r="A26" s="74" t="s">
        <v>152</v>
      </c>
      <c r="B26" s="74"/>
      <c r="D26" s="33" t="s">
        <v>106</v>
      </c>
      <c r="F26" s="33" t="s">
        <v>106</v>
      </c>
      <c r="H26" s="33" t="s">
        <v>153</v>
      </c>
      <c r="J26" s="33" t="s">
        <v>140</v>
      </c>
      <c r="L26" s="17">
        <v>0</v>
      </c>
      <c r="N26" s="17">
        <v>0</v>
      </c>
      <c r="P26" s="16">
        <v>3703000</v>
      </c>
      <c r="R26" s="16">
        <v>1999973270000</v>
      </c>
      <c r="T26" s="16">
        <v>2765400400000</v>
      </c>
      <c r="V26" s="16">
        <v>0</v>
      </c>
      <c r="X26" s="16">
        <v>0</v>
      </c>
      <c r="Z26" s="16">
        <v>0</v>
      </c>
      <c r="AB26" s="16">
        <v>0</v>
      </c>
      <c r="AD26" s="16">
        <v>3703000</v>
      </c>
      <c r="AF26" s="16">
        <v>739000</v>
      </c>
      <c r="AH26" s="16">
        <v>1999973270000</v>
      </c>
      <c r="AJ26" s="16">
        <v>2736517000000</v>
      </c>
      <c r="AL26" s="17">
        <f t="shared" si="0"/>
        <v>0.42824044052750149</v>
      </c>
    </row>
    <row r="27" spans="1:43" ht="21.75" customHeight="1">
      <c r="A27" s="74" t="s">
        <v>154</v>
      </c>
      <c r="B27" s="74"/>
      <c r="D27" s="33" t="s">
        <v>106</v>
      </c>
      <c r="F27" s="33" t="s">
        <v>106</v>
      </c>
      <c r="H27" s="33" t="s">
        <v>155</v>
      </c>
      <c r="J27" s="33" t="s">
        <v>156</v>
      </c>
      <c r="L27" s="17">
        <v>23</v>
      </c>
      <c r="N27" s="17">
        <v>23</v>
      </c>
      <c r="P27" s="16">
        <v>2999000</v>
      </c>
      <c r="R27" s="16">
        <v>2843960774168</v>
      </c>
      <c r="T27" s="16">
        <v>2306956758000</v>
      </c>
      <c r="V27" s="16">
        <v>0</v>
      </c>
      <c r="X27" s="16">
        <v>0</v>
      </c>
      <c r="Z27" s="16">
        <v>100</v>
      </c>
      <c r="AB27" s="16">
        <v>81153653</v>
      </c>
      <c r="AD27" s="16">
        <v>2998900</v>
      </c>
      <c r="AF27" s="16">
        <v>811978</v>
      </c>
      <c r="AH27" s="16">
        <v>2843865943865</v>
      </c>
      <c r="AJ27" s="16">
        <v>2435040824200</v>
      </c>
      <c r="AL27" s="17">
        <f t="shared" si="0"/>
        <v>0.38106211481889507</v>
      </c>
    </row>
    <row r="28" spans="1:43" ht="21.75" customHeight="1">
      <c r="A28" s="74" t="s">
        <v>157</v>
      </c>
      <c r="B28" s="74"/>
      <c r="D28" s="33" t="s">
        <v>106</v>
      </c>
      <c r="F28" s="33" t="s">
        <v>106</v>
      </c>
      <c r="H28" s="33" t="s">
        <v>158</v>
      </c>
      <c r="J28" s="33" t="s">
        <v>159</v>
      </c>
      <c r="L28" s="17">
        <v>18</v>
      </c>
      <c r="N28" s="17">
        <v>18</v>
      </c>
      <c r="P28" s="16">
        <v>1200000</v>
      </c>
      <c r="R28" s="16">
        <v>1200607499968</v>
      </c>
      <c r="T28" s="16">
        <v>1080000000000</v>
      </c>
      <c r="V28" s="16">
        <v>0</v>
      </c>
      <c r="X28" s="16">
        <v>0</v>
      </c>
      <c r="Z28" s="16">
        <v>5000</v>
      </c>
      <c r="AB28" s="16">
        <v>4747417188</v>
      </c>
      <c r="AD28" s="16">
        <v>1195000</v>
      </c>
      <c r="AF28" s="16">
        <v>935152</v>
      </c>
      <c r="AH28" s="16">
        <v>1195604968718</v>
      </c>
      <c r="AJ28" s="16">
        <v>1117506640000</v>
      </c>
      <c r="AL28" s="17">
        <f t="shared" si="0"/>
        <v>0.17487979640031764</v>
      </c>
    </row>
    <row r="29" spans="1:43" ht="21.75" customHeight="1">
      <c r="A29" s="74" t="s">
        <v>160</v>
      </c>
      <c r="B29" s="74"/>
      <c r="D29" s="33" t="s">
        <v>106</v>
      </c>
      <c r="F29" s="33" t="s">
        <v>106</v>
      </c>
      <c r="H29" s="33" t="s">
        <v>161</v>
      </c>
      <c r="J29" s="33" t="s">
        <v>162</v>
      </c>
      <c r="L29" s="17">
        <v>18</v>
      </c>
      <c r="N29" s="17">
        <v>18</v>
      </c>
      <c r="P29" s="16">
        <v>1800000</v>
      </c>
      <c r="R29" s="16">
        <v>1718459716826</v>
      </c>
      <c r="T29" s="16">
        <v>1469161800000</v>
      </c>
      <c r="V29" s="16">
        <v>0</v>
      </c>
      <c r="X29" s="16">
        <v>0</v>
      </c>
      <c r="Z29" s="16">
        <v>100</v>
      </c>
      <c r="AB29" s="16">
        <v>86107756</v>
      </c>
      <c r="AD29" s="16">
        <v>1799900</v>
      </c>
      <c r="AF29" s="16">
        <v>835545</v>
      </c>
      <c r="AH29" s="16">
        <v>1718364246842</v>
      </c>
      <c r="AJ29" s="16">
        <v>1503897445500</v>
      </c>
      <c r="AL29" s="17">
        <f t="shared" si="0"/>
        <v>0.2353465023491921</v>
      </c>
    </row>
    <row r="30" spans="1:43" ht="21.75" customHeight="1">
      <c r="A30" s="74" t="s">
        <v>163</v>
      </c>
      <c r="B30" s="74"/>
      <c r="D30" s="33" t="s">
        <v>106</v>
      </c>
      <c r="F30" s="33" t="s">
        <v>106</v>
      </c>
      <c r="H30" s="33" t="s">
        <v>164</v>
      </c>
      <c r="J30" s="33" t="s">
        <v>165</v>
      </c>
      <c r="L30" s="17">
        <v>23</v>
      </c>
      <c r="N30" s="17">
        <v>23</v>
      </c>
      <c r="P30" s="16">
        <v>8000000</v>
      </c>
      <c r="R30" s="16">
        <v>7999883004619</v>
      </c>
      <c r="T30" s="16">
        <v>6481760000000</v>
      </c>
      <c r="V30" s="16">
        <v>0</v>
      </c>
      <c r="X30" s="16">
        <v>0</v>
      </c>
      <c r="Z30" s="16">
        <v>5100</v>
      </c>
      <c r="AB30" s="16">
        <v>4573005382</v>
      </c>
      <c r="AD30" s="16">
        <v>7994900</v>
      </c>
      <c r="AF30" s="16">
        <v>808195</v>
      </c>
      <c r="AH30" s="16">
        <v>7994783079203</v>
      </c>
      <c r="AJ30" s="16">
        <v>6461438205500</v>
      </c>
      <c r="AL30" s="17">
        <f t="shared" si="0"/>
        <v>1.0111573008918084</v>
      </c>
    </row>
    <row r="31" spans="1:43" ht="21.75" customHeight="1">
      <c r="A31" s="74" t="s">
        <v>166</v>
      </c>
      <c r="B31" s="74"/>
      <c r="D31" s="33" t="s">
        <v>106</v>
      </c>
      <c r="F31" s="33" t="s">
        <v>106</v>
      </c>
      <c r="H31" s="33" t="s">
        <v>167</v>
      </c>
      <c r="J31" s="33" t="s">
        <v>168</v>
      </c>
      <c r="L31" s="17">
        <v>23</v>
      </c>
      <c r="N31" s="17">
        <v>23</v>
      </c>
      <c r="P31" s="16">
        <v>4495500</v>
      </c>
      <c r="R31" s="16">
        <v>4495499718069</v>
      </c>
      <c r="T31" s="16">
        <v>3843652500000</v>
      </c>
      <c r="V31" s="16">
        <v>0</v>
      </c>
      <c r="X31" s="16">
        <v>0</v>
      </c>
      <c r="Z31" s="16">
        <v>0</v>
      </c>
      <c r="AB31" s="16">
        <v>0</v>
      </c>
      <c r="AD31" s="16">
        <v>4495500</v>
      </c>
      <c r="AF31" s="16">
        <v>855000</v>
      </c>
      <c r="AH31" s="16">
        <v>4495499718069</v>
      </c>
      <c r="AJ31" s="16">
        <v>3843652500000</v>
      </c>
      <c r="AL31" s="17">
        <f t="shared" si="0"/>
        <v>0.60149724625669498</v>
      </c>
    </row>
    <row r="32" spans="1:43" ht="21.75" customHeight="1">
      <c r="A32" s="74" t="s">
        <v>169</v>
      </c>
      <c r="B32" s="74"/>
      <c r="D32" s="33" t="s">
        <v>106</v>
      </c>
      <c r="F32" s="33" t="s">
        <v>106</v>
      </c>
      <c r="H32" s="33" t="s">
        <v>167</v>
      </c>
      <c r="J32" s="33" t="s">
        <v>168</v>
      </c>
      <c r="L32" s="17">
        <v>23</v>
      </c>
      <c r="N32" s="17">
        <v>23</v>
      </c>
      <c r="P32" s="16">
        <v>2500200</v>
      </c>
      <c r="R32" s="16">
        <v>2500087845640</v>
      </c>
      <c r="T32" s="16">
        <v>2036587914000</v>
      </c>
      <c r="V32" s="16">
        <v>0</v>
      </c>
      <c r="X32" s="16">
        <v>0</v>
      </c>
      <c r="Z32" s="16">
        <v>5400</v>
      </c>
      <c r="AB32" s="16">
        <v>5131619576</v>
      </c>
      <c r="AD32" s="16">
        <v>2494800</v>
      </c>
      <c r="AF32" s="16">
        <v>900000</v>
      </c>
      <c r="AH32" s="16">
        <v>2494688087875</v>
      </c>
      <c r="AJ32" s="16">
        <v>2245320000000</v>
      </c>
      <c r="AL32" s="17">
        <f t="shared" si="0"/>
        <v>0.35137250231780387</v>
      </c>
    </row>
    <row r="33" spans="1:38" ht="21.75" customHeight="1">
      <c r="A33" s="74" t="s">
        <v>170</v>
      </c>
      <c r="B33" s="74"/>
      <c r="D33" s="33" t="s">
        <v>106</v>
      </c>
      <c r="F33" s="33" t="s">
        <v>106</v>
      </c>
      <c r="H33" s="33" t="s">
        <v>171</v>
      </c>
      <c r="J33" s="33" t="s">
        <v>172</v>
      </c>
      <c r="L33" s="17">
        <v>23</v>
      </c>
      <c r="N33" s="17">
        <v>23</v>
      </c>
      <c r="P33" s="16">
        <v>1495900</v>
      </c>
      <c r="R33" s="16">
        <v>1496087980675</v>
      </c>
      <c r="T33" s="16">
        <v>1283437323000</v>
      </c>
      <c r="V33" s="16">
        <v>0</v>
      </c>
      <c r="X33" s="16">
        <v>0</v>
      </c>
      <c r="Z33" s="16">
        <v>0</v>
      </c>
      <c r="AB33" s="16">
        <v>0</v>
      </c>
      <c r="AD33" s="16">
        <v>1495900</v>
      </c>
      <c r="AF33" s="16">
        <v>867427</v>
      </c>
      <c r="AH33" s="16">
        <v>1496087980675</v>
      </c>
      <c r="AJ33" s="16">
        <v>1297584049300</v>
      </c>
      <c r="AL33" s="17">
        <f t="shared" si="0"/>
        <v>0.20306030070110698</v>
      </c>
    </row>
    <row r="34" spans="1:38" ht="21.75" customHeight="1">
      <c r="A34" s="74" t="s">
        <v>173</v>
      </c>
      <c r="B34" s="74"/>
      <c r="D34" s="33" t="s">
        <v>106</v>
      </c>
      <c r="F34" s="33" t="s">
        <v>106</v>
      </c>
      <c r="H34" s="33" t="s">
        <v>174</v>
      </c>
      <c r="J34" s="33" t="s">
        <v>175</v>
      </c>
      <c r="L34" s="17">
        <v>21</v>
      </c>
      <c r="N34" s="17">
        <v>21</v>
      </c>
      <c r="P34" s="16">
        <v>9500000</v>
      </c>
      <c r="R34" s="16">
        <v>8361831564261</v>
      </c>
      <c r="T34" s="16">
        <v>7524342000000</v>
      </c>
      <c r="V34" s="16">
        <v>0</v>
      </c>
      <c r="X34" s="16">
        <v>0</v>
      </c>
      <c r="Z34" s="16">
        <v>0</v>
      </c>
      <c r="AB34" s="16">
        <v>0</v>
      </c>
      <c r="AD34" s="16">
        <v>9500000</v>
      </c>
      <c r="AF34" s="16">
        <v>866452</v>
      </c>
      <c r="AH34" s="16">
        <v>8361831564261</v>
      </c>
      <c r="AJ34" s="16">
        <v>8231294000000</v>
      </c>
      <c r="AL34" s="17">
        <f t="shared" si="0"/>
        <v>1.2881239066563006</v>
      </c>
    </row>
    <row r="35" spans="1:38" ht="21.75" customHeight="1">
      <c r="A35" s="74" t="s">
        <v>176</v>
      </c>
      <c r="B35" s="74"/>
      <c r="D35" s="33" t="s">
        <v>106</v>
      </c>
      <c r="F35" s="33" t="s">
        <v>106</v>
      </c>
      <c r="H35" s="33" t="s">
        <v>177</v>
      </c>
      <c r="J35" s="33" t="s">
        <v>178</v>
      </c>
      <c r="L35" s="17">
        <v>18.5</v>
      </c>
      <c r="N35" s="17">
        <v>18.5</v>
      </c>
      <c r="P35" s="16">
        <v>10000000</v>
      </c>
      <c r="R35" s="16">
        <v>9999003179167</v>
      </c>
      <c r="T35" s="16">
        <v>7853180000000</v>
      </c>
      <c r="V35" s="16">
        <v>0</v>
      </c>
      <c r="X35" s="16">
        <v>0</v>
      </c>
      <c r="Z35" s="16">
        <v>0</v>
      </c>
      <c r="AB35" s="16">
        <v>0</v>
      </c>
      <c r="AD35" s="16">
        <v>10000000</v>
      </c>
      <c r="AF35" s="16">
        <v>872575</v>
      </c>
      <c r="AH35" s="16">
        <v>9999003179167</v>
      </c>
      <c r="AJ35" s="16">
        <v>8725750000000</v>
      </c>
      <c r="AL35" s="17">
        <f t="shared" si="0"/>
        <v>1.3655018492239757</v>
      </c>
    </row>
    <row r="36" spans="1:38" ht="21.75" customHeight="1">
      <c r="A36" s="74" t="s">
        <v>179</v>
      </c>
      <c r="B36" s="74"/>
      <c r="D36" s="33" t="s">
        <v>106</v>
      </c>
      <c r="F36" s="33" t="s">
        <v>106</v>
      </c>
      <c r="H36" s="33" t="s">
        <v>180</v>
      </c>
      <c r="J36" s="33" t="s">
        <v>181</v>
      </c>
      <c r="L36" s="17">
        <v>18</v>
      </c>
      <c r="N36" s="17">
        <v>18</v>
      </c>
      <c r="P36" s="16">
        <v>7000000</v>
      </c>
      <c r="R36" s="16">
        <v>6999399841521</v>
      </c>
      <c r="T36" s="16">
        <v>5985000000000</v>
      </c>
      <c r="V36" s="16">
        <v>0</v>
      </c>
      <c r="X36" s="16">
        <v>0</v>
      </c>
      <c r="Z36" s="16">
        <v>0</v>
      </c>
      <c r="AB36" s="16">
        <v>0</v>
      </c>
      <c r="AD36" s="16">
        <v>7000000</v>
      </c>
      <c r="AF36" s="16">
        <v>947223</v>
      </c>
      <c r="AH36" s="16">
        <v>6999399841521</v>
      </c>
      <c r="AJ36" s="16">
        <v>6630561000000</v>
      </c>
      <c r="AL36" s="17">
        <f t="shared" si="0"/>
        <v>1.0376235059327132</v>
      </c>
    </row>
    <row r="37" spans="1:38" ht="21.75" customHeight="1">
      <c r="A37" s="74" t="s">
        <v>182</v>
      </c>
      <c r="B37" s="74"/>
      <c r="D37" s="33" t="s">
        <v>106</v>
      </c>
      <c r="F37" s="33" t="s">
        <v>106</v>
      </c>
      <c r="H37" s="33" t="s">
        <v>183</v>
      </c>
      <c r="J37" s="33" t="s">
        <v>184</v>
      </c>
      <c r="L37" s="17">
        <v>18</v>
      </c>
      <c r="N37" s="17">
        <v>18</v>
      </c>
      <c r="P37" s="16">
        <v>1800000</v>
      </c>
      <c r="R37" s="16">
        <v>1800854201963</v>
      </c>
      <c r="T37" s="16">
        <v>1462050000000</v>
      </c>
      <c r="V37" s="16">
        <v>0</v>
      </c>
      <c r="X37" s="16">
        <v>0</v>
      </c>
      <c r="Z37" s="16">
        <v>100</v>
      </c>
      <c r="AB37" s="16">
        <v>85690984</v>
      </c>
      <c r="AD37" s="16">
        <v>1799900</v>
      </c>
      <c r="AF37" s="16">
        <v>853571</v>
      </c>
      <c r="AH37" s="16">
        <v>1800754154507</v>
      </c>
      <c r="AJ37" s="16">
        <v>1536342442900</v>
      </c>
      <c r="AL37" s="17">
        <f t="shared" si="0"/>
        <v>0.24042385431868094</v>
      </c>
    </row>
    <row r="38" spans="1:38" ht="21.75" customHeight="1">
      <c r="A38" s="74" t="s">
        <v>185</v>
      </c>
      <c r="B38" s="74"/>
      <c r="D38" s="33" t="s">
        <v>106</v>
      </c>
      <c r="F38" s="33" t="s">
        <v>106</v>
      </c>
      <c r="H38" s="33" t="s">
        <v>186</v>
      </c>
      <c r="J38" s="33" t="s">
        <v>187</v>
      </c>
      <c r="L38" s="17">
        <v>23</v>
      </c>
      <c r="N38" s="17">
        <v>23</v>
      </c>
      <c r="P38" s="16">
        <v>1999000</v>
      </c>
      <c r="R38" s="16">
        <v>1999053714065</v>
      </c>
      <c r="T38" s="16">
        <v>1623687750000</v>
      </c>
      <c r="V38" s="16">
        <v>0</v>
      </c>
      <c r="X38" s="16">
        <v>0</v>
      </c>
      <c r="Z38" s="16">
        <v>0</v>
      </c>
      <c r="AB38" s="16">
        <v>0</v>
      </c>
      <c r="AD38" s="16">
        <v>1999000</v>
      </c>
      <c r="AF38" s="16">
        <v>783856</v>
      </c>
      <c r="AH38" s="16">
        <v>1999053714065</v>
      </c>
      <c r="AJ38" s="16">
        <v>1566928144000</v>
      </c>
      <c r="AL38" s="17">
        <f t="shared" si="0"/>
        <v>0.24521024304307273</v>
      </c>
    </row>
    <row r="39" spans="1:38" ht="21.75" customHeight="1">
      <c r="A39" s="74" t="s">
        <v>188</v>
      </c>
      <c r="B39" s="74"/>
      <c r="D39" s="33" t="s">
        <v>106</v>
      </c>
      <c r="F39" s="33" t="s">
        <v>106</v>
      </c>
      <c r="H39" s="33" t="s">
        <v>189</v>
      </c>
      <c r="J39" s="33" t="s">
        <v>190</v>
      </c>
      <c r="L39" s="17">
        <v>18</v>
      </c>
      <c r="N39" s="17">
        <v>18</v>
      </c>
      <c r="P39" s="16">
        <v>5999981</v>
      </c>
      <c r="R39" s="16">
        <v>6000796133526</v>
      </c>
      <c r="T39" s="16">
        <v>4629813338878</v>
      </c>
      <c r="V39" s="16">
        <v>0</v>
      </c>
      <c r="X39" s="16">
        <v>0</v>
      </c>
      <c r="Z39" s="16">
        <v>100</v>
      </c>
      <c r="AB39" s="16">
        <v>81406515</v>
      </c>
      <c r="AD39" s="16">
        <v>5999881</v>
      </c>
      <c r="AF39" s="16">
        <v>814508</v>
      </c>
      <c r="AH39" s="16">
        <v>6000696119940</v>
      </c>
      <c r="AJ39" s="16">
        <v>4886951073548</v>
      </c>
      <c r="AL39" s="17">
        <f t="shared" si="0"/>
        <v>0.76476414382682145</v>
      </c>
    </row>
    <row r="40" spans="1:38" ht="21.75" customHeight="1">
      <c r="A40" s="74" t="s">
        <v>191</v>
      </c>
      <c r="B40" s="74"/>
      <c r="D40" s="33" t="s">
        <v>106</v>
      </c>
      <c r="F40" s="33" t="s">
        <v>106</v>
      </c>
      <c r="H40" s="33" t="s">
        <v>192</v>
      </c>
      <c r="J40" s="33" t="s">
        <v>193</v>
      </c>
      <c r="L40" s="17">
        <v>23</v>
      </c>
      <c r="N40" s="17">
        <v>23</v>
      </c>
      <c r="P40" s="16">
        <v>1992500</v>
      </c>
      <c r="R40" s="16">
        <v>1921113369689</v>
      </c>
      <c r="T40" s="16">
        <v>1642258350000</v>
      </c>
      <c r="V40" s="16">
        <v>0</v>
      </c>
      <c r="X40" s="16">
        <v>0</v>
      </c>
      <c r="Z40" s="16">
        <v>100</v>
      </c>
      <c r="AB40" s="16">
        <v>82606162</v>
      </c>
      <c r="AD40" s="16">
        <v>1992400</v>
      </c>
      <c r="AF40" s="16">
        <v>826511</v>
      </c>
      <c r="AH40" s="16">
        <v>1921016952456</v>
      </c>
      <c r="AJ40" s="16">
        <v>1646740516400</v>
      </c>
      <c r="AL40" s="17">
        <f t="shared" si="0"/>
        <v>0.25770016564034548</v>
      </c>
    </row>
    <row r="41" spans="1:38" ht="21.75" customHeight="1">
      <c r="A41" s="74" t="s">
        <v>194</v>
      </c>
      <c r="B41" s="74"/>
      <c r="D41" s="33" t="s">
        <v>106</v>
      </c>
      <c r="F41" s="33" t="s">
        <v>106</v>
      </c>
      <c r="H41" s="33" t="s">
        <v>195</v>
      </c>
      <c r="J41" s="33" t="s">
        <v>196</v>
      </c>
      <c r="L41" s="17">
        <v>23</v>
      </c>
      <c r="N41" s="17">
        <v>23</v>
      </c>
      <c r="P41" s="16">
        <v>10000000</v>
      </c>
      <c r="R41" s="16">
        <v>9999878715120</v>
      </c>
      <c r="T41" s="16">
        <v>7716380000000</v>
      </c>
      <c r="V41" s="16">
        <v>0</v>
      </c>
      <c r="X41" s="16">
        <v>0</v>
      </c>
      <c r="Z41" s="16">
        <v>100</v>
      </c>
      <c r="AB41" s="16">
        <v>81406515</v>
      </c>
      <c r="AD41" s="16">
        <v>9999900</v>
      </c>
      <c r="AF41" s="16">
        <v>785090</v>
      </c>
      <c r="AH41" s="16">
        <v>9999778716333</v>
      </c>
      <c r="AJ41" s="16">
        <v>7850821491000</v>
      </c>
      <c r="AL41" s="17">
        <f t="shared" si="0"/>
        <v>1.2285833611881878</v>
      </c>
    </row>
    <row r="42" spans="1:38" ht="21.75" customHeight="1">
      <c r="A42" s="74" t="s">
        <v>197</v>
      </c>
      <c r="B42" s="74"/>
      <c r="D42" s="33" t="s">
        <v>106</v>
      </c>
      <c r="F42" s="33" t="s">
        <v>106</v>
      </c>
      <c r="H42" s="33" t="s">
        <v>198</v>
      </c>
      <c r="J42" s="33" t="s">
        <v>199</v>
      </c>
      <c r="L42" s="17">
        <v>23</v>
      </c>
      <c r="N42" s="17">
        <v>23</v>
      </c>
      <c r="P42" s="16">
        <v>4500000</v>
      </c>
      <c r="R42" s="16">
        <v>4499878716428</v>
      </c>
      <c r="T42" s="16">
        <v>3472371000000</v>
      </c>
      <c r="V42" s="16">
        <v>0</v>
      </c>
      <c r="X42" s="16">
        <v>0</v>
      </c>
      <c r="Z42" s="16">
        <v>100</v>
      </c>
      <c r="AB42" s="16">
        <v>81406515</v>
      </c>
      <c r="AD42" s="16">
        <v>4499900</v>
      </c>
      <c r="AF42" s="16">
        <v>758882</v>
      </c>
      <c r="AH42" s="16">
        <v>4499778719123</v>
      </c>
      <c r="AJ42" s="16">
        <v>3414893111800</v>
      </c>
      <c r="AL42" s="17">
        <f t="shared" si="0"/>
        <v>0.5344002359757174</v>
      </c>
    </row>
    <row r="43" spans="1:38" ht="21.75" customHeight="1">
      <c r="A43" s="74" t="s">
        <v>200</v>
      </c>
      <c r="B43" s="74"/>
      <c r="D43" s="33" t="s">
        <v>106</v>
      </c>
      <c r="F43" s="33" t="s">
        <v>106</v>
      </c>
      <c r="H43" s="33" t="s">
        <v>201</v>
      </c>
      <c r="J43" s="33" t="s">
        <v>202</v>
      </c>
      <c r="L43" s="17">
        <v>18</v>
      </c>
      <c r="N43" s="17">
        <v>18</v>
      </c>
      <c r="P43" s="16">
        <v>3000000</v>
      </c>
      <c r="R43" s="16">
        <v>2443497955534</v>
      </c>
      <c r="T43" s="16">
        <v>2168100000000</v>
      </c>
      <c r="V43" s="16">
        <v>0</v>
      </c>
      <c r="X43" s="16">
        <v>0</v>
      </c>
      <c r="Z43" s="16">
        <v>0</v>
      </c>
      <c r="AB43" s="16">
        <v>0</v>
      </c>
      <c r="AD43" s="16">
        <v>3000000</v>
      </c>
      <c r="AF43" s="16">
        <v>722700</v>
      </c>
      <c r="AH43" s="16">
        <v>2443497955534</v>
      </c>
      <c r="AJ43" s="16">
        <v>2168100000000</v>
      </c>
      <c r="AL43" s="17">
        <f t="shared" si="0"/>
        <v>0.3392882628201016</v>
      </c>
    </row>
    <row r="44" spans="1:38" ht="21.75" customHeight="1">
      <c r="A44" s="74" t="s">
        <v>203</v>
      </c>
      <c r="B44" s="74"/>
      <c r="D44" s="33" t="s">
        <v>106</v>
      </c>
      <c r="F44" s="33" t="s">
        <v>106</v>
      </c>
      <c r="H44" s="33" t="s">
        <v>204</v>
      </c>
      <c r="J44" s="33" t="s">
        <v>205</v>
      </c>
      <c r="L44" s="17">
        <v>18</v>
      </c>
      <c r="N44" s="17">
        <v>18</v>
      </c>
      <c r="P44" s="16">
        <v>3211273</v>
      </c>
      <c r="R44" s="16">
        <v>3211353866917</v>
      </c>
      <c r="T44" s="16">
        <v>2890145700000</v>
      </c>
      <c r="V44" s="16">
        <v>0</v>
      </c>
      <c r="X44" s="16">
        <v>0</v>
      </c>
      <c r="Z44" s="16">
        <v>0</v>
      </c>
      <c r="AB44" s="16">
        <v>0</v>
      </c>
      <c r="AD44" s="16">
        <v>3211273</v>
      </c>
      <c r="AF44" s="16">
        <v>989209</v>
      </c>
      <c r="AH44" s="16">
        <v>3211353866917</v>
      </c>
      <c r="AJ44" s="16">
        <v>3176620153057</v>
      </c>
      <c r="AL44" s="17">
        <f t="shared" si="0"/>
        <v>0.49711264857249893</v>
      </c>
    </row>
    <row r="45" spans="1:38" ht="21.75" customHeight="1">
      <c r="A45" s="74" t="s">
        <v>206</v>
      </c>
      <c r="B45" s="74"/>
      <c r="D45" s="33" t="s">
        <v>106</v>
      </c>
      <c r="F45" s="33" t="s">
        <v>106</v>
      </c>
      <c r="H45" s="33" t="s">
        <v>207</v>
      </c>
      <c r="J45" s="33" t="s">
        <v>208</v>
      </c>
      <c r="L45" s="17">
        <v>23</v>
      </c>
      <c r="N45" s="17">
        <v>23</v>
      </c>
      <c r="P45" s="16">
        <v>5000000</v>
      </c>
      <c r="R45" s="16">
        <v>4999029907343</v>
      </c>
      <c r="T45" s="16">
        <v>4061250000000</v>
      </c>
      <c r="V45" s="16">
        <v>0</v>
      </c>
      <c r="X45" s="16">
        <v>0</v>
      </c>
      <c r="Z45" s="16">
        <v>0</v>
      </c>
      <c r="AB45" s="16">
        <v>0</v>
      </c>
      <c r="AD45" s="16">
        <v>5000000</v>
      </c>
      <c r="AF45" s="16">
        <v>812250</v>
      </c>
      <c r="AH45" s="16">
        <v>4999029907343</v>
      </c>
      <c r="AJ45" s="16">
        <v>4061250000000</v>
      </c>
      <c r="AL45" s="17">
        <f t="shared" si="0"/>
        <v>0.63554930924686948</v>
      </c>
    </row>
    <row r="46" spans="1:38" ht="21.75" customHeight="1">
      <c r="A46" s="74" t="s">
        <v>209</v>
      </c>
      <c r="B46" s="74"/>
      <c r="D46" s="33" t="s">
        <v>106</v>
      </c>
      <c r="F46" s="33" t="s">
        <v>106</v>
      </c>
      <c r="H46" s="33" t="s">
        <v>210</v>
      </c>
      <c r="J46" s="33" t="s">
        <v>211</v>
      </c>
      <c r="L46" s="17">
        <v>23</v>
      </c>
      <c r="N46" s="17">
        <v>23</v>
      </c>
      <c r="P46" s="16">
        <v>1195000</v>
      </c>
      <c r="R46" s="16">
        <v>1195000000000</v>
      </c>
      <c r="T46" s="16">
        <v>1021725000000</v>
      </c>
      <c r="V46" s="16">
        <v>0</v>
      </c>
      <c r="X46" s="16">
        <v>0</v>
      </c>
      <c r="Z46" s="16">
        <v>0</v>
      </c>
      <c r="AB46" s="16">
        <v>0</v>
      </c>
      <c r="AD46" s="16">
        <v>1195000</v>
      </c>
      <c r="AF46" s="16">
        <v>855000</v>
      </c>
      <c r="AH46" s="16">
        <v>1195000000000</v>
      </c>
      <c r="AJ46" s="16">
        <v>1021725000000</v>
      </c>
      <c r="AL46" s="17">
        <f t="shared" si="0"/>
        <v>0.15989082622105452</v>
      </c>
    </row>
    <row r="47" spans="1:38" ht="21.75" customHeight="1">
      <c r="A47" s="74" t="s">
        <v>212</v>
      </c>
      <c r="B47" s="74"/>
      <c r="D47" s="33" t="s">
        <v>106</v>
      </c>
      <c r="F47" s="33" t="s">
        <v>106</v>
      </c>
      <c r="H47" s="33" t="s">
        <v>213</v>
      </c>
      <c r="J47" s="33" t="s">
        <v>214</v>
      </c>
      <c r="L47" s="17">
        <v>23</v>
      </c>
      <c r="N47" s="17">
        <v>23</v>
      </c>
      <c r="P47" s="16">
        <v>4000000</v>
      </c>
      <c r="R47" s="16">
        <v>3997927468004</v>
      </c>
      <c r="T47" s="16">
        <v>3086568000000</v>
      </c>
      <c r="V47" s="16">
        <v>0</v>
      </c>
      <c r="X47" s="16">
        <v>0</v>
      </c>
      <c r="Z47" s="16">
        <v>0</v>
      </c>
      <c r="AB47" s="16">
        <v>0</v>
      </c>
      <c r="AD47" s="16">
        <v>4000000</v>
      </c>
      <c r="AF47" s="16">
        <v>815823</v>
      </c>
      <c r="AH47" s="16">
        <v>3997927468004</v>
      </c>
      <c r="AJ47" s="16">
        <v>3263292000000</v>
      </c>
      <c r="AL47" s="17">
        <f t="shared" si="0"/>
        <v>0.51067601759823578</v>
      </c>
    </row>
    <row r="48" spans="1:38" ht="21.75" customHeight="1">
      <c r="A48" s="74" t="s">
        <v>215</v>
      </c>
      <c r="B48" s="74"/>
      <c r="D48" s="33" t="s">
        <v>106</v>
      </c>
      <c r="F48" s="33" t="s">
        <v>106</v>
      </c>
      <c r="H48" s="33" t="s">
        <v>216</v>
      </c>
      <c r="J48" s="33" t="s">
        <v>217</v>
      </c>
      <c r="L48" s="17">
        <v>23</v>
      </c>
      <c r="N48" s="17">
        <v>23</v>
      </c>
      <c r="P48" s="16">
        <v>495000</v>
      </c>
      <c r="R48" s="16">
        <v>495073136226</v>
      </c>
      <c r="T48" s="16">
        <v>423225000000</v>
      </c>
      <c r="V48" s="16">
        <v>0</v>
      </c>
      <c r="X48" s="16">
        <v>0</v>
      </c>
      <c r="Z48" s="16">
        <v>0</v>
      </c>
      <c r="AB48" s="16">
        <v>0</v>
      </c>
      <c r="AD48" s="16">
        <v>495000</v>
      </c>
      <c r="AF48" s="16">
        <v>855000</v>
      </c>
      <c r="AH48" s="16">
        <v>495073136226</v>
      </c>
      <c r="AJ48" s="16">
        <v>423225000000</v>
      </c>
      <c r="AL48" s="17">
        <f t="shared" si="0"/>
        <v>6.6230928016252716E-2</v>
      </c>
    </row>
    <row r="49" spans="1:38" ht="21.75" customHeight="1">
      <c r="A49" s="74" t="s">
        <v>218</v>
      </c>
      <c r="B49" s="74"/>
      <c r="D49" s="33" t="s">
        <v>106</v>
      </c>
      <c r="F49" s="33" t="s">
        <v>106</v>
      </c>
      <c r="H49" s="33" t="s">
        <v>219</v>
      </c>
      <c r="J49" s="33" t="s">
        <v>220</v>
      </c>
      <c r="L49" s="17">
        <v>18</v>
      </c>
      <c r="N49" s="17">
        <v>18</v>
      </c>
      <c r="P49" s="16">
        <v>4995000</v>
      </c>
      <c r="R49" s="16">
        <v>4993410223398</v>
      </c>
      <c r="T49" s="16">
        <v>3730585680000</v>
      </c>
      <c r="V49" s="16">
        <v>0</v>
      </c>
      <c r="X49" s="16">
        <v>0</v>
      </c>
      <c r="Z49" s="16">
        <v>0</v>
      </c>
      <c r="AB49" s="16">
        <v>0</v>
      </c>
      <c r="AD49" s="16">
        <v>4995000</v>
      </c>
      <c r="AF49" s="16">
        <v>814520</v>
      </c>
      <c r="AH49" s="16">
        <v>4993410223398</v>
      </c>
      <c r="AJ49" s="16">
        <v>4068527400000</v>
      </c>
      <c r="AL49" s="17">
        <f t="shared" si="0"/>
        <v>0.63668815727225891</v>
      </c>
    </row>
    <row r="50" spans="1:38" ht="21.75" customHeight="1">
      <c r="A50" s="74" t="s">
        <v>221</v>
      </c>
      <c r="B50" s="74"/>
      <c r="D50" s="33" t="s">
        <v>106</v>
      </c>
      <c r="F50" s="33" t="s">
        <v>106</v>
      </c>
      <c r="H50" s="33" t="s">
        <v>222</v>
      </c>
      <c r="J50" s="33" t="s">
        <v>223</v>
      </c>
      <c r="L50" s="17">
        <v>23</v>
      </c>
      <c r="N50" s="17">
        <v>23</v>
      </c>
      <c r="P50" s="16">
        <v>430000</v>
      </c>
      <c r="R50" s="16">
        <v>430020000000</v>
      </c>
      <c r="T50" s="16">
        <v>387417960000</v>
      </c>
      <c r="V50" s="16">
        <v>0</v>
      </c>
      <c r="X50" s="16">
        <v>0</v>
      </c>
      <c r="Z50" s="16">
        <v>0</v>
      </c>
      <c r="AB50" s="16">
        <v>0</v>
      </c>
      <c r="AD50" s="16">
        <v>430000</v>
      </c>
      <c r="AF50" s="16">
        <v>900000</v>
      </c>
      <c r="AH50" s="16">
        <v>430020000000</v>
      </c>
      <c r="AJ50" s="16">
        <v>387000000000</v>
      </c>
      <c r="AL50" s="17">
        <f t="shared" si="0"/>
        <v>6.0562039440698913E-2</v>
      </c>
    </row>
    <row r="51" spans="1:38" ht="21.75" customHeight="1">
      <c r="A51" s="74" t="s">
        <v>224</v>
      </c>
      <c r="B51" s="74"/>
      <c r="D51" s="33" t="s">
        <v>106</v>
      </c>
      <c r="F51" s="33" t="s">
        <v>106</v>
      </c>
      <c r="H51" s="33" t="s">
        <v>225</v>
      </c>
      <c r="J51" s="33" t="s">
        <v>226</v>
      </c>
      <c r="L51" s="17">
        <v>23</v>
      </c>
      <c r="N51" s="17">
        <v>23</v>
      </c>
      <c r="P51" s="16">
        <v>1999977</v>
      </c>
      <c r="R51" s="16">
        <v>1998039094680</v>
      </c>
      <c r="T51" s="16">
        <v>1543266252234</v>
      </c>
      <c r="V51" s="16">
        <v>0</v>
      </c>
      <c r="X51" s="16">
        <v>0</v>
      </c>
      <c r="Z51" s="16">
        <v>0</v>
      </c>
      <c r="AB51" s="16">
        <v>0</v>
      </c>
      <c r="AD51" s="16">
        <v>1999977</v>
      </c>
      <c r="AF51" s="16">
        <v>839031</v>
      </c>
      <c r="AH51" s="16">
        <v>1998039094680</v>
      </c>
      <c r="AJ51" s="16">
        <v>1678042702287</v>
      </c>
      <c r="AL51" s="17">
        <f t="shared" si="0"/>
        <v>0.26259867782708601</v>
      </c>
    </row>
    <row r="52" spans="1:38" ht="21.75" customHeight="1">
      <c r="A52" s="74" t="s">
        <v>227</v>
      </c>
      <c r="B52" s="74"/>
      <c r="D52" s="33" t="s">
        <v>106</v>
      </c>
      <c r="F52" s="33" t="s">
        <v>106</v>
      </c>
      <c r="H52" s="33" t="s">
        <v>228</v>
      </c>
      <c r="J52" s="33" t="s">
        <v>229</v>
      </c>
      <c r="L52" s="17">
        <v>23</v>
      </c>
      <c r="N52" s="17">
        <v>23</v>
      </c>
      <c r="P52" s="16">
        <v>995000</v>
      </c>
      <c r="R52" s="16">
        <v>995166413705</v>
      </c>
      <c r="T52" s="16">
        <v>850725000000</v>
      </c>
      <c r="V52" s="16">
        <v>0</v>
      </c>
      <c r="X52" s="16">
        <v>0</v>
      </c>
      <c r="Z52" s="16">
        <v>0</v>
      </c>
      <c r="AB52" s="16">
        <v>0</v>
      </c>
      <c r="AD52" s="16">
        <v>995000</v>
      </c>
      <c r="AF52" s="16">
        <v>855000</v>
      </c>
      <c r="AH52" s="16">
        <v>995166413705</v>
      </c>
      <c r="AJ52" s="16">
        <v>850725000000</v>
      </c>
      <c r="AL52" s="17">
        <f t="shared" si="0"/>
        <v>0.13313085530539684</v>
      </c>
    </row>
    <row r="53" spans="1:38" ht="21.75" customHeight="1">
      <c r="A53" s="74" t="s">
        <v>230</v>
      </c>
      <c r="B53" s="74"/>
      <c r="D53" s="33" t="s">
        <v>106</v>
      </c>
      <c r="F53" s="33" t="s">
        <v>106</v>
      </c>
      <c r="H53" s="33" t="s">
        <v>231</v>
      </c>
      <c r="J53" s="33" t="s">
        <v>232</v>
      </c>
      <c r="L53" s="17">
        <v>23</v>
      </c>
      <c r="N53" s="17">
        <v>23</v>
      </c>
      <c r="P53" s="16">
        <v>3000000</v>
      </c>
      <c r="R53" s="16">
        <v>2999029907343</v>
      </c>
      <c r="T53" s="16">
        <v>2436750000000</v>
      </c>
      <c r="V53" s="16">
        <v>0</v>
      </c>
      <c r="X53" s="16">
        <v>0</v>
      </c>
      <c r="Z53" s="16">
        <v>0</v>
      </c>
      <c r="AB53" s="16">
        <v>0</v>
      </c>
      <c r="AD53" s="16">
        <v>3000000</v>
      </c>
      <c r="AF53" s="16">
        <v>812250</v>
      </c>
      <c r="AH53" s="16">
        <v>2999029907343</v>
      </c>
      <c r="AJ53" s="16">
        <v>2436750000000</v>
      </c>
      <c r="AL53" s="17">
        <f t="shared" si="0"/>
        <v>0.38132958554812169</v>
      </c>
    </row>
    <row r="54" spans="1:38" ht="21.75" customHeight="1">
      <c r="A54" s="74" t="s">
        <v>233</v>
      </c>
      <c r="B54" s="74"/>
      <c r="D54" s="33" t="s">
        <v>106</v>
      </c>
      <c r="F54" s="33" t="s">
        <v>106</v>
      </c>
      <c r="H54" s="33" t="s">
        <v>234</v>
      </c>
      <c r="J54" s="33" t="s">
        <v>235</v>
      </c>
      <c r="L54" s="17">
        <v>18</v>
      </c>
      <c r="N54" s="17">
        <v>18</v>
      </c>
      <c r="P54" s="16">
        <v>5980000</v>
      </c>
      <c r="R54" s="16">
        <v>5980020000000</v>
      </c>
      <c r="T54" s="16">
        <v>4563936000000</v>
      </c>
      <c r="V54" s="16">
        <v>0</v>
      </c>
      <c r="X54" s="16">
        <v>0</v>
      </c>
      <c r="Z54" s="16">
        <v>0</v>
      </c>
      <c r="AB54" s="16">
        <v>0</v>
      </c>
      <c r="AD54" s="16">
        <v>5980000</v>
      </c>
      <c r="AF54" s="16">
        <v>763200</v>
      </c>
      <c r="AH54" s="16">
        <v>5980020000000</v>
      </c>
      <c r="AJ54" s="16">
        <v>4563936000000</v>
      </c>
      <c r="AL54" s="17">
        <f t="shared" si="0"/>
        <v>0.71421517322177175</v>
      </c>
    </row>
    <row r="55" spans="1:38" ht="21.75" customHeight="1">
      <c r="A55" s="74" t="s">
        <v>236</v>
      </c>
      <c r="B55" s="74"/>
      <c r="D55" s="33" t="s">
        <v>106</v>
      </c>
      <c r="F55" s="33" t="s">
        <v>106</v>
      </c>
      <c r="H55" s="33" t="s">
        <v>237</v>
      </c>
      <c r="J55" s="33" t="s">
        <v>238</v>
      </c>
      <c r="L55" s="17">
        <v>20.5</v>
      </c>
      <c r="N55" s="17">
        <v>20.5</v>
      </c>
      <c r="P55" s="16">
        <v>5000</v>
      </c>
      <c r="R55" s="16">
        <v>4468059688</v>
      </c>
      <c r="T55" s="16">
        <v>4851350000</v>
      </c>
      <c r="V55" s="16">
        <v>0</v>
      </c>
      <c r="X55" s="16">
        <v>0</v>
      </c>
      <c r="Z55" s="16">
        <v>0</v>
      </c>
      <c r="AB55" s="16">
        <v>0</v>
      </c>
      <c r="AD55" s="16">
        <v>5000</v>
      </c>
      <c r="AF55" s="16">
        <v>951030</v>
      </c>
      <c r="AH55" s="16">
        <v>4468059688</v>
      </c>
      <c r="AJ55" s="16">
        <v>4755150000</v>
      </c>
      <c r="AL55" s="17">
        <f t="shared" si="0"/>
        <v>7.441384543835645E-4</v>
      </c>
    </row>
    <row r="56" spans="1:38" ht="21.75" customHeight="1">
      <c r="A56" s="74" t="s">
        <v>239</v>
      </c>
      <c r="B56" s="74"/>
      <c r="D56" s="33" t="s">
        <v>106</v>
      </c>
      <c r="F56" s="33" t="s">
        <v>106</v>
      </c>
      <c r="H56" s="33" t="s">
        <v>240</v>
      </c>
      <c r="J56" s="33" t="s">
        <v>241</v>
      </c>
      <c r="L56" s="17">
        <v>20.5</v>
      </c>
      <c r="N56" s="17">
        <v>20.5</v>
      </c>
      <c r="P56" s="16">
        <v>5000000</v>
      </c>
      <c r="R56" s="16">
        <v>4586384427599</v>
      </c>
      <c r="T56" s="16">
        <v>3980000000000</v>
      </c>
      <c r="V56" s="16">
        <v>0</v>
      </c>
      <c r="X56" s="16">
        <v>0</v>
      </c>
      <c r="Z56" s="16">
        <v>0</v>
      </c>
      <c r="AB56" s="16">
        <v>0</v>
      </c>
      <c r="AD56" s="16">
        <v>5000000</v>
      </c>
      <c r="AF56" s="16">
        <v>796000</v>
      </c>
      <c r="AH56" s="16">
        <v>4586384427599</v>
      </c>
      <c r="AJ56" s="16">
        <v>3980000000000</v>
      </c>
      <c r="AL56" s="17">
        <f t="shared" si="0"/>
        <v>0.62283441078548241</v>
      </c>
    </row>
    <row r="57" spans="1:38" ht="21.75" customHeight="1">
      <c r="A57" s="74" t="s">
        <v>242</v>
      </c>
      <c r="B57" s="74"/>
      <c r="D57" s="33" t="s">
        <v>106</v>
      </c>
      <c r="F57" s="33" t="s">
        <v>106</v>
      </c>
      <c r="H57" s="33" t="s">
        <v>243</v>
      </c>
      <c r="J57" s="33" t="s">
        <v>244</v>
      </c>
      <c r="L57" s="17">
        <v>20.5</v>
      </c>
      <c r="N57" s="17">
        <v>20.5</v>
      </c>
      <c r="P57" s="16">
        <v>215000</v>
      </c>
      <c r="R57" s="16">
        <v>192363212487</v>
      </c>
      <c r="T57" s="16">
        <v>201025000000</v>
      </c>
      <c r="V57" s="16">
        <v>0</v>
      </c>
      <c r="X57" s="16">
        <v>0</v>
      </c>
      <c r="Z57" s="16">
        <v>0</v>
      </c>
      <c r="AB57" s="16">
        <v>0</v>
      </c>
      <c r="AD57" s="16">
        <v>215000</v>
      </c>
      <c r="AF57" s="16">
        <v>954570</v>
      </c>
      <c r="AH57" s="16">
        <v>192363212487</v>
      </c>
      <c r="AJ57" s="16">
        <v>205232550000</v>
      </c>
      <c r="AL57" s="17">
        <f t="shared" si="0"/>
        <v>3.2117058882726646E-2</v>
      </c>
    </row>
    <row r="58" spans="1:38" ht="21.75" customHeight="1">
      <c r="A58" s="74" t="s">
        <v>245</v>
      </c>
      <c r="B58" s="74"/>
      <c r="D58" s="33" t="s">
        <v>106</v>
      </c>
      <c r="F58" s="33" t="s">
        <v>106</v>
      </c>
      <c r="H58" s="33" t="s">
        <v>246</v>
      </c>
      <c r="J58" s="33" t="s">
        <v>247</v>
      </c>
      <c r="L58" s="17">
        <v>23</v>
      </c>
      <c r="N58" s="17">
        <v>23</v>
      </c>
      <c r="P58" s="16">
        <v>15811025</v>
      </c>
      <c r="R58" s="16">
        <v>14943673889616</v>
      </c>
      <c r="T58" s="16">
        <v>15165302739000</v>
      </c>
      <c r="V58" s="16">
        <v>0</v>
      </c>
      <c r="X58" s="16">
        <v>0</v>
      </c>
      <c r="Z58" s="16">
        <v>0</v>
      </c>
      <c r="AB58" s="16">
        <v>0</v>
      </c>
      <c r="AD58" s="16">
        <v>15811025</v>
      </c>
      <c r="AF58" s="16">
        <v>962000</v>
      </c>
      <c r="AH58" s="16">
        <v>14943673889616</v>
      </c>
      <c r="AJ58" s="16">
        <v>15210206050000</v>
      </c>
      <c r="AL58" s="17">
        <f t="shared" si="0"/>
        <v>2.3802612369541531</v>
      </c>
    </row>
    <row r="59" spans="1:38" ht="21.75" customHeight="1">
      <c r="A59" s="74" t="s">
        <v>248</v>
      </c>
      <c r="B59" s="74"/>
      <c r="D59" s="33" t="s">
        <v>106</v>
      </c>
      <c r="F59" s="33" t="s">
        <v>106</v>
      </c>
      <c r="H59" s="33" t="s">
        <v>249</v>
      </c>
      <c r="J59" s="33" t="s">
        <v>250</v>
      </c>
      <c r="L59" s="17">
        <v>23</v>
      </c>
      <c r="N59" s="17">
        <v>23</v>
      </c>
      <c r="P59" s="16">
        <v>4400014</v>
      </c>
      <c r="R59" s="16">
        <v>3890147068776</v>
      </c>
      <c r="T59" s="16">
        <v>3874652328400</v>
      </c>
      <c r="V59" s="16">
        <v>0</v>
      </c>
      <c r="X59" s="16">
        <v>0</v>
      </c>
      <c r="Z59" s="16">
        <v>0</v>
      </c>
      <c r="AB59" s="16">
        <v>0</v>
      </c>
      <c r="AD59" s="16">
        <v>4400014</v>
      </c>
      <c r="AF59" s="16">
        <v>886470</v>
      </c>
      <c r="AH59" s="16">
        <v>3890147068776</v>
      </c>
      <c r="AJ59" s="16">
        <v>3900480410580</v>
      </c>
      <c r="AL59" s="17">
        <f t="shared" si="0"/>
        <v>0.61039030610651024</v>
      </c>
    </row>
    <row r="60" spans="1:38" ht="21.75" customHeight="1">
      <c r="A60" s="74" t="s">
        <v>251</v>
      </c>
      <c r="B60" s="74"/>
      <c r="D60" s="33" t="s">
        <v>106</v>
      </c>
      <c r="F60" s="33" t="s">
        <v>106</v>
      </c>
      <c r="H60" s="33" t="s">
        <v>252</v>
      </c>
      <c r="J60" s="33" t="s">
        <v>253</v>
      </c>
      <c r="L60" s="17">
        <v>23</v>
      </c>
      <c r="N60" s="17">
        <v>23</v>
      </c>
      <c r="P60" s="16">
        <v>5000</v>
      </c>
      <c r="R60" s="16">
        <v>4788119330</v>
      </c>
      <c r="T60" s="16">
        <v>4855000000</v>
      </c>
      <c r="V60" s="16">
        <v>0</v>
      </c>
      <c r="X60" s="16">
        <v>0</v>
      </c>
      <c r="Z60" s="16">
        <v>0</v>
      </c>
      <c r="AB60" s="16">
        <v>0</v>
      </c>
      <c r="AD60" s="16">
        <v>5000</v>
      </c>
      <c r="AF60" s="16">
        <v>974000</v>
      </c>
      <c r="AH60" s="16">
        <v>4788119330</v>
      </c>
      <c r="AJ60" s="16">
        <v>4870000000</v>
      </c>
      <c r="AL60" s="17">
        <f t="shared" si="0"/>
        <v>7.6211145239329123E-4</v>
      </c>
    </row>
    <row r="61" spans="1:38" ht="21.75" customHeight="1">
      <c r="A61" s="74" t="s">
        <v>254</v>
      </c>
      <c r="B61" s="74"/>
      <c r="D61" s="33" t="s">
        <v>106</v>
      </c>
      <c r="F61" s="33" t="s">
        <v>106</v>
      </c>
      <c r="H61" s="33" t="s">
        <v>112</v>
      </c>
      <c r="J61" s="33" t="s">
        <v>255</v>
      </c>
      <c r="L61" s="17">
        <v>23</v>
      </c>
      <c r="N61" s="17">
        <v>23</v>
      </c>
      <c r="P61" s="16">
        <v>2639000</v>
      </c>
      <c r="R61" s="16">
        <v>2279101808744</v>
      </c>
      <c r="T61" s="16">
        <v>2300231570000</v>
      </c>
      <c r="V61" s="16">
        <v>0</v>
      </c>
      <c r="X61" s="16">
        <v>0</v>
      </c>
      <c r="Z61" s="16">
        <v>0</v>
      </c>
      <c r="AB61" s="16">
        <v>0</v>
      </c>
      <c r="AD61" s="16">
        <v>2639000</v>
      </c>
      <c r="AF61" s="16">
        <v>871630</v>
      </c>
      <c r="AH61" s="16">
        <v>2279101808744</v>
      </c>
      <c r="AJ61" s="16">
        <v>2300231570000</v>
      </c>
      <c r="AL61" s="17">
        <f t="shared" si="0"/>
        <v>0.35996567200279272</v>
      </c>
    </row>
    <row r="62" spans="1:38" ht="21.75" customHeight="1">
      <c r="A62" s="74" t="s">
        <v>256</v>
      </c>
      <c r="B62" s="74"/>
      <c r="D62" s="33" t="s">
        <v>106</v>
      </c>
      <c r="F62" s="33" t="s">
        <v>106</v>
      </c>
      <c r="H62" s="33" t="s">
        <v>257</v>
      </c>
      <c r="J62" s="33" t="s">
        <v>258</v>
      </c>
      <c r="L62" s="17">
        <v>23</v>
      </c>
      <c r="N62" s="17">
        <v>23</v>
      </c>
      <c r="P62" s="16">
        <v>1290000</v>
      </c>
      <c r="R62" s="16">
        <v>1103543600413</v>
      </c>
      <c r="T62" s="16">
        <v>1106820000000</v>
      </c>
      <c r="V62" s="16">
        <v>0</v>
      </c>
      <c r="X62" s="16">
        <v>0</v>
      </c>
      <c r="Z62" s="16">
        <v>0</v>
      </c>
      <c r="AB62" s="16">
        <v>0</v>
      </c>
      <c r="AD62" s="16">
        <v>1290000</v>
      </c>
      <c r="AF62" s="16">
        <v>861500</v>
      </c>
      <c r="AH62" s="16">
        <v>1103543600413</v>
      </c>
      <c r="AJ62" s="16">
        <v>1111335000000</v>
      </c>
      <c r="AL62" s="17">
        <f t="shared" si="0"/>
        <v>0.17391398992720705</v>
      </c>
    </row>
    <row r="63" spans="1:38" ht="21.75" customHeight="1">
      <c r="A63" s="74" t="s">
        <v>259</v>
      </c>
      <c r="B63" s="74"/>
      <c r="D63" s="33" t="s">
        <v>106</v>
      </c>
      <c r="F63" s="33" t="s">
        <v>106</v>
      </c>
      <c r="H63" s="33" t="s">
        <v>260</v>
      </c>
      <c r="J63" s="33" t="s">
        <v>261</v>
      </c>
      <c r="L63" s="17">
        <v>23</v>
      </c>
      <c r="N63" s="17">
        <v>23</v>
      </c>
      <c r="P63" s="16">
        <v>1200000</v>
      </c>
      <c r="R63" s="16">
        <v>1030861868875</v>
      </c>
      <c r="T63" s="16">
        <v>1086000000000</v>
      </c>
      <c r="V63" s="16">
        <v>0</v>
      </c>
      <c r="X63" s="16">
        <v>0</v>
      </c>
      <c r="Z63" s="16">
        <v>0</v>
      </c>
      <c r="AB63" s="16">
        <v>0</v>
      </c>
      <c r="AD63" s="16">
        <v>1200000</v>
      </c>
      <c r="AF63" s="16">
        <v>915330</v>
      </c>
      <c r="AH63" s="16">
        <v>1030861868875</v>
      </c>
      <c r="AJ63" s="16">
        <v>1098396000000</v>
      </c>
      <c r="AL63" s="17">
        <f t="shared" si="0"/>
        <v>0.17188915212792227</v>
      </c>
    </row>
    <row r="64" spans="1:38" ht="21.75" customHeight="1">
      <c r="A64" s="74" t="s">
        <v>262</v>
      </c>
      <c r="B64" s="74"/>
      <c r="D64" s="33" t="s">
        <v>106</v>
      </c>
      <c r="F64" s="33" t="s">
        <v>106</v>
      </c>
      <c r="H64" s="33" t="s">
        <v>260</v>
      </c>
      <c r="J64" s="33" t="s">
        <v>263</v>
      </c>
      <c r="L64" s="17">
        <v>23</v>
      </c>
      <c r="N64" s="17">
        <v>23</v>
      </c>
      <c r="P64" s="16">
        <v>1200000</v>
      </c>
      <c r="R64" s="16">
        <v>1024321834812</v>
      </c>
      <c r="T64" s="16">
        <v>1032000000000</v>
      </c>
      <c r="V64" s="16">
        <v>0</v>
      </c>
      <c r="X64" s="16">
        <v>0</v>
      </c>
      <c r="Z64" s="16">
        <v>0</v>
      </c>
      <c r="AB64" s="16">
        <v>0</v>
      </c>
      <c r="AD64" s="16">
        <v>1200000</v>
      </c>
      <c r="AF64" s="16">
        <v>853450</v>
      </c>
      <c r="AH64" s="16">
        <v>1024321834812</v>
      </c>
      <c r="AJ64" s="16">
        <v>1024140000000</v>
      </c>
      <c r="AL64" s="17">
        <f t="shared" si="0"/>
        <v>0.16026875212609143</v>
      </c>
    </row>
    <row r="65" spans="1:38" ht="21.75" customHeight="1">
      <c r="A65" s="74" t="s">
        <v>264</v>
      </c>
      <c r="B65" s="74"/>
      <c r="D65" s="33" t="s">
        <v>106</v>
      </c>
      <c r="F65" s="33" t="s">
        <v>106</v>
      </c>
      <c r="H65" s="33" t="s">
        <v>121</v>
      </c>
      <c r="J65" s="33" t="s">
        <v>265</v>
      </c>
      <c r="L65" s="17">
        <v>23</v>
      </c>
      <c r="N65" s="17">
        <v>23</v>
      </c>
      <c r="P65" s="16">
        <v>8974290</v>
      </c>
      <c r="R65" s="16">
        <v>8246931097891</v>
      </c>
      <c r="T65" s="16">
        <v>8370768997500</v>
      </c>
      <c r="V65" s="16">
        <v>0</v>
      </c>
      <c r="X65" s="16">
        <v>0</v>
      </c>
      <c r="Z65" s="16">
        <v>0</v>
      </c>
      <c r="AB65" s="16">
        <v>0</v>
      </c>
      <c r="AD65" s="16">
        <v>8974290</v>
      </c>
      <c r="AF65" s="16">
        <v>960000</v>
      </c>
      <c r="AH65" s="16">
        <v>8246931097891</v>
      </c>
      <c r="AJ65" s="16">
        <v>8615318400000</v>
      </c>
      <c r="AL65" s="17">
        <f t="shared" si="0"/>
        <v>1.3482202913048555</v>
      </c>
    </row>
    <row r="66" spans="1:38" ht="21.75" customHeight="1">
      <c r="A66" s="74" t="s">
        <v>266</v>
      </c>
      <c r="B66" s="74"/>
      <c r="D66" s="33" t="s">
        <v>106</v>
      </c>
      <c r="F66" s="33" t="s">
        <v>106</v>
      </c>
      <c r="H66" s="33" t="s">
        <v>267</v>
      </c>
      <c r="J66" s="33" t="s">
        <v>268</v>
      </c>
      <c r="L66" s="17">
        <v>23</v>
      </c>
      <c r="N66" s="17">
        <v>23</v>
      </c>
      <c r="P66" s="16">
        <v>129000</v>
      </c>
      <c r="R66" s="16">
        <v>124125090000</v>
      </c>
      <c r="T66" s="16">
        <v>108721200000</v>
      </c>
      <c r="V66" s="16">
        <v>0</v>
      </c>
      <c r="X66" s="16">
        <v>0</v>
      </c>
      <c r="Z66" s="16">
        <v>0</v>
      </c>
      <c r="AB66" s="16">
        <v>0</v>
      </c>
      <c r="AD66" s="16">
        <v>129000</v>
      </c>
      <c r="AF66" s="16">
        <v>831380</v>
      </c>
      <c r="AH66" s="16">
        <v>124125090000</v>
      </c>
      <c r="AJ66" s="16">
        <v>107248020000</v>
      </c>
      <c r="AL66" s="17">
        <f t="shared" si="0"/>
        <v>1.6783356116736089E-2</v>
      </c>
    </row>
    <row r="67" spans="1:38" ht="21.75" customHeight="1">
      <c r="A67" s="74" t="s">
        <v>269</v>
      </c>
      <c r="B67" s="74"/>
      <c r="D67" s="33" t="s">
        <v>106</v>
      </c>
      <c r="F67" s="33" t="s">
        <v>106</v>
      </c>
      <c r="H67" s="33" t="s">
        <v>270</v>
      </c>
      <c r="J67" s="33" t="s">
        <v>271</v>
      </c>
      <c r="L67" s="17">
        <v>23</v>
      </c>
      <c r="N67" s="17">
        <v>23</v>
      </c>
      <c r="P67" s="16">
        <v>23610000</v>
      </c>
      <c r="R67" s="16">
        <v>19999802700000</v>
      </c>
      <c r="T67" s="16">
        <v>19799109900000</v>
      </c>
      <c r="V67" s="16">
        <v>0</v>
      </c>
      <c r="X67" s="16">
        <v>0</v>
      </c>
      <c r="Z67" s="16">
        <v>0</v>
      </c>
      <c r="AB67" s="16">
        <v>0</v>
      </c>
      <c r="AD67" s="16">
        <v>23610000</v>
      </c>
      <c r="AF67" s="16">
        <v>840320</v>
      </c>
      <c r="AH67" s="16">
        <v>19999802700000</v>
      </c>
      <c r="AJ67" s="16">
        <v>19839955200000</v>
      </c>
      <c r="AL67" s="17">
        <f t="shared" si="0"/>
        <v>3.1047755796488361</v>
      </c>
    </row>
    <row r="68" spans="1:38" ht="21.75" customHeight="1">
      <c r="A68" s="74" t="s">
        <v>272</v>
      </c>
      <c r="B68" s="74"/>
      <c r="D68" s="33" t="s">
        <v>106</v>
      </c>
      <c r="F68" s="33" t="s">
        <v>106</v>
      </c>
      <c r="H68" s="33" t="s">
        <v>273</v>
      </c>
      <c r="J68" s="33" t="s">
        <v>274</v>
      </c>
      <c r="L68" s="17">
        <v>23</v>
      </c>
      <c r="N68" s="17">
        <v>23</v>
      </c>
      <c r="P68" s="16">
        <v>59354822</v>
      </c>
      <c r="R68" s="16">
        <v>54767287807620</v>
      </c>
      <c r="T68" s="16">
        <v>54767287807620</v>
      </c>
      <c r="V68" s="16">
        <v>0</v>
      </c>
      <c r="X68" s="16">
        <v>0</v>
      </c>
      <c r="Z68" s="16">
        <v>14240000</v>
      </c>
      <c r="AB68" s="16">
        <v>11346771167562</v>
      </c>
      <c r="AD68" s="16">
        <v>45114822</v>
      </c>
      <c r="AF68" s="16">
        <v>781590</v>
      </c>
      <c r="AH68" s="16">
        <v>41627897407620</v>
      </c>
      <c r="AJ68" s="16">
        <v>35261293726980</v>
      </c>
      <c r="AL68" s="17">
        <f t="shared" si="0"/>
        <v>5.5180771613008579</v>
      </c>
    </row>
    <row r="69" spans="1:38" ht="21.75" customHeight="1">
      <c r="A69" s="74" t="s">
        <v>275</v>
      </c>
      <c r="B69" s="74"/>
      <c r="D69" s="33" t="s">
        <v>106</v>
      </c>
      <c r="F69" s="33" t="s">
        <v>106</v>
      </c>
      <c r="H69" s="33" t="s">
        <v>276</v>
      </c>
      <c r="J69" s="33" t="s">
        <v>277</v>
      </c>
      <c r="L69" s="17">
        <v>23</v>
      </c>
      <c r="N69" s="17">
        <v>23</v>
      </c>
      <c r="P69" s="16">
        <v>210504</v>
      </c>
      <c r="R69" s="16">
        <v>199999850400</v>
      </c>
      <c r="T69" s="16">
        <v>170150383200</v>
      </c>
      <c r="V69" s="16">
        <v>0</v>
      </c>
      <c r="X69" s="16">
        <v>0</v>
      </c>
      <c r="Z69" s="16">
        <v>0</v>
      </c>
      <c r="AB69" s="16">
        <v>0</v>
      </c>
      <c r="AD69" s="16">
        <v>210504</v>
      </c>
      <c r="AF69" s="16">
        <v>801150</v>
      </c>
      <c r="AH69" s="16">
        <v>199999850400</v>
      </c>
      <c r="AJ69" s="16">
        <v>168645279600</v>
      </c>
      <c r="AL69" s="17">
        <f t="shared" si="0"/>
        <v>2.6391478228999735E-2</v>
      </c>
    </row>
    <row r="70" spans="1:38" ht="21.75" customHeight="1">
      <c r="A70" s="74" t="s">
        <v>278</v>
      </c>
      <c r="B70" s="74"/>
      <c r="D70" s="33" t="s">
        <v>106</v>
      </c>
      <c r="F70" s="33" t="s">
        <v>106</v>
      </c>
      <c r="H70" s="33" t="s">
        <v>279</v>
      </c>
      <c r="J70" s="33" t="s">
        <v>280</v>
      </c>
      <c r="L70" s="17">
        <v>23</v>
      </c>
      <c r="N70" s="17">
        <v>23</v>
      </c>
      <c r="P70" s="16">
        <v>1500000</v>
      </c>
      <c r="R70" s="16">
        <v>1500000000000</v>
      </c>
      <c r="T70" s="16">
        <v>1350000000000</v>
      </c>
      <c r="V70" s="16">
        <v>0</v>
      </c>
      <c r="X70" s="16">
        <v>0</v>
      </c>
      <c r="Z70" s="16">
        <v>0</v>
      </c>
      <c r="AB70" s="16">
        <v>0</v>
      </c>
      <c r="AD70" s="16">
        <v>1500000</v>
      </c>
      <c r="AF70" s="16">
        <v>900000</v>
      </c>
      <c r="AH70" s="16">
        <v>1500000000000</v>
      </c>
      <c r="AJ70" s="16">
        <v>1350000000000</v>
      </c>
      <c r="AL70" s="17">
        <f t="shared" si="0"/>
        <v>0.21126292828150786</v>
      </c>
    </row>
    <row r="71" spans="1:38" ht="21.75" customHeight="1">
      <c r="A71" s="74" t="s">
        <v>281</v>
      </c>
      <c r="B71" s="74"/>
      <c r="D71" s="33" t="s">
        <v>106</v>
      </c>
      <c r="F71" s="33" t="s">
        <v>106</v>
      </c>
      <c r="H71" s="33" t="s">
        <v>282</v>
      </c>
      <c r="J71" s="33" t="s">
        <v>283</v>
      </c>
      <c r="L71" s="17">
        <v>23</v>
      </c>
      <c r="N71" s="17">
        <v>23</v>
      </c>
      <c r="P71" s="16">
        <v>995000</v>
      </c>
      <c r="R71" s="16">
        <v>995000000000</v>
      </c>
      <c r="T71" s="16">
        <v>865002255000</v>
      </c>
      <c r="V71" s="16">
        <v>0</v>
      </c>
      <c r="X71" s="16">
        <v>0</v>
      </c>
      <c r="Z71" s="16">
        <v>0</v>
      </c>
      <c r="AB71" s="16">
        <v>0</v>
      </c>
      <c r="AD71" s="16">
        <v>995000</v>
      </c>
      <c r="AF71" s="16">
        <v>855000</v>
      </c>
      <c r="AH71" s="16">
        <v>995000000000</v>
      </c>
      <c r="AJ71" s="16">
        <v>850725000000</v>
      </c>
      <c r="AL71" s="17">
        <f t="shared" si="0"/>
        <v>0.13313085530539684</v>
      </c>
    </row>
    <row r="72" spans="1:38" ht="21.75" customHeight="1">
      <c r="A72" s="74" t="s">
        <v>284</v>
      </c>
      <c r="B72" s="74"/>
      <c r="D72" s="33" t="s">
        <v>106</v>
      </c>
      <c r="F72" s="33" t="s">
        <v>106</v>
      </c>
      <c r="H72" s="33" t="s">
        <v>285</v>
      </c>
      <c r="J72" s="33" t="s">
        <v>286</v>
      </c>
      <c r="L72" s="17">
        <v>18</v>
      </c>
      <c r="N72" s="17">
        <v>18</v>
      </c>
      <c r="P72" s="16">
        <v>4999999</v>
      </c>
      <c r="R72" s="16">
        <v>4999933906554</v>
      </c>
      <c r="T72" s="16">
        <f>3757499248500+25</f>
        <v>3757499248525</v>
      </c>
      <c r="V72" s="16">
        <v>0</v>
      </c>
      <c r="X72" s="16">
        <v>0</v>
      </c>
      <c r="Z72" s="16">
        <v>0</v>
      </c>
      <c r="AB72" s="16">
        <v>0</v>
      </c>
      <c r="AD72" s="16">
        <v>4999999</v>
      </c>
      <c r="AF72" s="16">
        <v>835000</v>
      </c>
      <c r="AH72" s="16">
        <v>4999933906554</v>
      </c>
      <c r="AJ72" s="16">
        <v>4174999165000</v>
      </c>
      <c r="AL72" s="17">
        <f t="shared" si="0"/>
        <v>0.65335003642277789</v>
      </c>
    </row>
    <row r="73" spans="1:38" ht="21.75" customHeight="1">
      <c r="A73" s="74" t="s">
        <v>287</v>
      </c>
      <c r="B73" s="74"/>
      <c r="D73" s="33" t="s">
        <v>106</v>
      </c>
      <c r="F73" s="33" t="s">
        <v>106</v>
      </c>
      <c r="H73" s="33" t="s">
        <v>288</v>
      </c>
      <c r="J73" s="33" t="s">
        <v>289</v>
      </c>
      <c r="L73" s="17">
        <v>20.5</v>
      </c>
      <c r="N73" s="17">
        <v>20.5</v>
      </c>
      <c r="P73" s="16">
        <v>16000199</v>
      </c>
      <c r="R73" s="16">
        <v>16000706533257</v>
      </c>
      <c r="T73" s="16">
        <v>11977588969410</v>
      </c>
      <c r="V73" s="16">
        <v>0</v>
      </c>
      <c r="X73" s="16">
        <v>0</v>
      </c>
      <c r="Z73" s="16">
        <v>4015000</v>
      </c>
      <c r="AB73" s="16">
        <v>4011876999616</v>
      </c>
      <c r="AD73" s="16">
        <v>11985199</v>
      </c>
      <c r="AF73" s="16">
        <v>921920</v>
      </c>
      <c r="AH73" s="16">
        <v>11985579175730</v>
      </c>
      <c r="AJ73" s="16">
        <f>11049394662080+25</f>
        <v>11049394662105</v>
      </c>
      <c r="AL73" s="17">
        <f t="shared" si="0"/>
        <v>1.7291314607810107</v>
      </c>
    </row>
    <row r="74" spans="1:38" ht="21.75" customHeight="1">
      <c r="A74" s="74" t="s">
        <v>290</v>
      </c>
      <c r="B74" s="74"/>
      <c r="D74" s="33" t="s">
        <v>106</v>
      </c>
      <c r="F74" s="33" t="s">
        <v>106</v>
      </c>
      <c r="H74" s="33" t="s">
        <v>291</v>
      </c>
      <c r="J74" s="33" t="s">
        <v>286</v>
      </c>
      <c r="L74" s="17">
        <v>18</v>
      </c>
      <c r="N74" s="17">
        <v>18</v>
      </c>
      <c r="P74" s="16">
        <v>5999990</v>
      </c>
      <c r="R74" s="16">
        <v>5999926326196</v>
      </c>
      <c r="T74" s="16">
        <v>4530592449000</v>
      </c>
      <c r="V74" s="16">
        <v>0</v>
      </c>
      <c r="X74" s="16">
        <v>0</v>
      </c>
      <c r="Z74" s="16">
        <v>0</v>
      </c>
      <c r="AB74" s="16">
        <v>0</v>
      </c>
      <c r="AD74" s="16">
        <v>5999990</v>
      </c>
      <c r="AF74" s="16">
        <v>839000</v>
      </c>
      <c r="AH74" s="16">
        <v>5999926326196</v>
      </c>
      <c r="AJ74" s="16">
        <v>5033991610000</v>
      </c>
      <c r="AL74" s="17">
        <f t="shared" ref="AL74:AL83" si="1">AJ74/639014147432968*100</f>
        <v>0.78777467294306824</v>
      </c>
    </row>
    <row r="75" spans="1:38" ht="21.75" customHeight="1">
      <c r="A75" s="74" t="s">
        <v>292</v>
      </c>
      <c r="B75" s="74"/>
      <c r="D75" s="33" t="s">
        <v>106</v>
      </c>
      <c r="F75" s="33" t="s">
        <v>106</v>
      </c>
      <c r="H75" s="33" t="s">
        <v>293</v>
      </c>
      <c r="J75" s="33" t="s">
        <v>294</v>
      </c>
      <c r="L75" s="17">
        <v>23</v>
      </c>
      <c r="N75" s="17">
        <v>23</v>
      </c>
      <c r="P75" s="16">
        <v>0</v>
      </c>
      <c r="R75" s="16">
        <v>0</v>
      </c>
      <c r="T75" s="16">
        <v>0</v>
      </c>
      <c r="V75" s="16">
        <v>1125606</v>
      </c>
      <c r="X75" s="16">
        <v>1005740217060</v>
      </c>
      <c r="Z75" s="16">
        <v>0</v>
      </c>
      <c r="AB75" s="16">
        <v>0</v>
      </c>
      <c r="AD75" s="16">
        <v>1125606</v>
      </c>
      <c r="AF75" s="16">
        <v>893530</v>
      </c>
      <c r="AH75" s="16">
        <v>1005740217060</v>
      </c>
      <c r="AJ75" s="16">
        <v>1005762729180</v>
      </c>
      <c r="AL75" s="17">
        <f t="shared" si="1"/>
        <v>0.15739287357256884</v>
      </c>
    </row>
    <row r="76" spans="1:38" ht="21.75" customHeight="1">
      <c r="A76" s="74" t="s">
        <v>295</v>
      </c>
      <c r="B76" s="74"/>
      <c r="D76" s="33" t="s">
        <v>106</v>
      </c>
      <c r="F76" s="33" t="s">
        <v>106</v>
      </c>
      <c r="H76" s="33" t="s">
        <v>296</v>
      </c>
      <c r="J76" s="33" t="s">
        <v>297</v>
      </c>
      <c r="L76" s="17">
        <v>23</v>
      </c>
      <c r="N76" s="17">
        <v>23</v>
      </c>
      <c r="P76" s="16">
        <v>0</v>
      </c>
      <c r="R76" s="16">
        <v>0</v>
      </c>
      <c r="T76" s="16">
        <v>0</v>
      </c>
      <c r="V76" s="16">
        <v>12882160</v>
      </c>
      <c r="X76" s="16">
        <v>11542415360000</v>
      </c>
      <c r="Z76" s="16">
        <v>0</v>
      </c>
      <c r="AB76" s="16">
        <v>0</v>
      </c>
      <c r="AD76" s="16">
        <v>12882160</v>
      </c>
      <c r="AF76" s="16">
        <v>813050</v>
      </c>
      <c r="AH76" s="16">
        <v>11542415360000</v>
      </c>
      <c r="AJ76" s="16">
        <v>10473840188000</v>
      </c>
      <c r="AL76" s="17">
        <f t="shared" si="1"/>
        <v>1.6390623321995694</v>
      </c>
    </row>
    <row r="77" spans="1:38" ht="21.75" customHeight="1">
      <c r="A77" s="74" t="s">
        <v>298</v>
      </c>
      <c r="B77" s="74"/>
      <c r="D77" s="33" t="s">
        <v>106</v>
      </c>
      <c r="F77" s="33" t="s">
        <v>106</v>
      </c>
      <c r="H77" s="33" t="s">
        <v>299</v>
      </c>
      <c r="J77" s="33" t="s">
        <v>300</v>
      </c>
      <c r="L77" s="17">
        <v>23</v>
      </c>
      <c r="N77" s="17">
        <v>23</v>
      </c>
      <c r="P77" s="16">
        <v>0</v>
      </c>
      <c r="R77" s="16">
        <v>0</v>
      </c>
      <c r="T77" s="16">
        <v>0</v>
      </c>
      <c r="V77" s="16">
        <v>165315</v>
      </c>
      <c r="X77" s="16">
        <v>133026160223</v>
      </c>
      <c r="Z77" s="16">
        <v>0</v>
      </c>
      <c r="AB77" s="16">
        <v>0</v>
      </c>
      <c r="AD77" s="16">
        <v>165315</v>
      </c>
      <c r="AF77" s="16">
        <v>801000</v>
      </c>
      <c r="AH77" s="16">
        <v>132976079700</v>
      </c>
      <c r="AJ77" s="16">
        <v>132417315000</v>
      </c>
      <c r="AL77" s="17">
        <f t="shared" si="1"/>
        <v>2.0722125720055433E-2</v>
      </c>
    </row>
    <row r="78" spans="1:38" ht="21.75" customHeight="1">
      <c r="A78" s="74" t="s">
        <v>301</v>
      </c>
      <c r="B78" s="74"/>
      <c r="D78" s="33" t="s">
        <v>106</v>
      </c>
      <c r="F78" s="33" t="s">
        <v>106</v>
      </c>
      <c r="H78" s="33" t="s">
        <v>302</v>
      </c>
      <c r="J78" s="33" t="s">
        <v>303</v>
      </c>
      <c r="L78" s="17">
        <v>23</v>
      </c>
      <c r="N78" s="17">
        <v>23</v>
      </c>
      <c r="P78" s="16">
        <v>0</v>
      </c>
      <c r="R78" s="16">
        <v>0</v>
      </c>
      <c r="T78" s="16">
        <v>0</v>
      </c>
      <c r="V78" s="16">
        <v>7140000</v>
      </c>
      <c r="X78" s="16">
        <v>5768517103030</v>
      </c>
      <c r="Z78" s="16">
        <v>0</v>
      </c>
      <c r="AB78" s="16">
        <v>0</v>
      </c>
      <c r="AD78" s="16">
        <v>7140000</v>
      </c>
      <c r="AF78" s="16">
        <v>821750</v>
      </c>
      <c r="AH78" s="16">
        <v>5768049000000</v>
      </c>
      <c r="AJ78" s="16">
        <v>5867295000000</v>
      </c>
      <c r="AL78" s="17">
        <f t="shared" si="1"/>
        <v>0.9181792020677404</v>
      </c>
    </row>
    <row r="79" spans="1:38" ht="21.75" customHeight="1">
      <c r="A79" s="74" t="s">
        <v>304</v>
      </c>
      <c r="B79" s="74"/>
      <c r="D79" s="33" t="s">
        <v>106</v>
      </c>
      <c r="F79" s="33" t="s">
        <v>106</v>
      </c>
      <c r="H79" s="33" t="s">
        <v>305</v>
      </c>
      <c r="J79" s="33" t="s">
        <v>306</v>
      </c>
      <c r="L79" s="17">
        <v>23</v>
      </c>
      <c r="N79" s="17">
        <v>23</v>
      </c>
      <c r="P79" s="16">
        <v>0</v>
      </c>
      <c r="R79" s="16">
        <v>0</v>
      </c>
      <c r="T79" s="16">
        <v>0</v>
      </c>
      <c r="V79" s="16">
        <v>2439543</v>
      </c>
      <c r="X79" s="16">
        <v>2180000020230</v>
      </c>
      <c r="Z79" s="16">
        <v>0</v>
      </c>
      <c r="AB79" s="16">
        <v>0</v>
      </c>
      <c r="AD79" s="16">
        <v>2439543</v>
      </c>
      <c r="AF79" s="16">
        <v>771100</v>
      </c>
      <c r="AH79" s="16">
        <v>2180000020230</v>
      </c>
      <c r="AJ79" s="16">
        <v>1881131607300</v>
      </c>
      <c r="AL79" s="17">
        <f t="shared" si="1"/>
        <v>0.29438027543785</v>
      </c>
    </row>
    <row r="80" spans="1:38" ht="21.75" customHeight="1">
      <c r="A80" s="74" t="s">
        <v>307</v>
      </c>
      <c r="B80" s="74"/>
      <c r="D80" s="33" t="s">
        <v>106</v>
      </c>
      <c r="F80" s="33" t="s">
        <v>106</v>
      </c>
      <c r="H80" s="33" t="s">
        <v>308</v>
      </c>
      <c r="J80" s="33" t="s">
        <v>309</v>
      </c>
      <c r="L80" s="17">
        <v>23</v>
      </c>
      <c r="N80" s="17">
        <v>23</v>
      </c>
      <c r="P80" s="16">
        <v>0</v>
      </c>
      <c r="R80" s="16">
        <v>0</v>
      </c>
      <c r="T80" s="16">
        <v>0</v>
      </c>
      <c r="V80" s="16">
        <v>397077</v>
      </c>
      <c r="X80" s="16">
        <v>310601184837</v>
      </c>
      <c r="Z80" s="16">
        <v>0</v>
      </c>
      <c r="AB80" s="16">
        <v>0</v>
      </c>
      <c r="AD80" s="16">
        <v>397077</v>
      </c>
      <c r="AF80" s="16">
        <v>807940</v>
      </c>
      <c r="AH80" s="16">
        <v>310542009390</v>
      </c>
      <c r="AJ80" s="16">
        <v>320814391380</v>
      </c>
      <c r="AL80" s="17">
        <f t="shared" si="1"/>
        <v>5.0204583524287805E-2</v>
      </c>
    </row>
    <row r="81" spans="1:38" ht="21.75" customHeight="1">
      <c r="A81" s="74" t="s">
        <v>310</v>
      </c>
      <c r="B81" s="74"/>
      <c r="D81" s="33" t="s">
        <v>311</v>
      </c>
      <c r="F81" s="33" t="s">
        <v>311</v>
      </c>
      <c r="H81" s="33" t="s">
        <v>312</v>
      </c>
      <c r="J81" s="33" t="s">
        <v>313</v>
      </c>
      <c r="L81" s="17">
        <v>23</v>
      </c>
      <c r="N81" s="17">
        <v>23</v>
      </c>
      <c r="P81" s="16">
        <v>10999999</v>
      </c>
      <c r="R81" s="16">
        <v>10999999000000</v>
      </c>
      <c r="T81" s="16">
        <v>10999999000000</v>
      </c>
      <c r="V81" s="16">
        <v>0</v>
      </c>
      <c r="X81" s="16">
        <v>0</v>
      </c>
      <c r="Z81" s="16">
        <v>0</v>
      </c>
      <c r="AB81" s="16">
        <v>0</v>
      </c>
      <c r="AD81" s="16">
        <v>10999999</v>
      </c>
      <c r="AF81" s="16">
        <v>1000000</v>
      </c>
      <c r="AH81" s="16">
        <v>10999999000000</v>
      </c>
      <c r="AJ81" s="16">
        <v>10999999000000</v>
      </c>
      <c r="AL81" s="17">
        <f t="shared" si="1"/>
        <v>1.7214014813582652</v>
      </c>
    </row>
    <row r="82" spans="1:38" ht="21.75" customHeight="1">
      <c r="A82" s="74" t="s">
        <v>314</v>
      </c>
      <c r="B82" s="74"/>
      <c r="D82" s="33" t="s">
        <v>311</v>
      </c>
      <c r="F82" s="33" t="s">
        <v>311</v>
      </c>
      <c r="H82" s="33" t="s">
        <v>312</v>
      </c>
      <c r="J82" s="33" t="s">
        <v>313</v>
      </c>
      <c r="L82" s="17">
        <v>23</v>
      </c>
      <c r="N82" s="17">
        <v>23</v>
      </c>
      <c r="P82" s="16">
        <v>20036430</v>
      </c>
      <c r="R82" s="16">
        <v>20036430000000</v>
      </c>
      <c r="T82" s="16">
        <v>20036430000000</v>
      </c>
      <c r="V82" s="16">
        <v>0</v>
      </c>
      <c r="X82" s="16">
        <v>0</v>
      </c>
      <c r="Z82" s="16">
        <v>0</v>
      </c>
      <c r="AB82" s="16">
        <v>0</v>
      </c>
      <c r="AD82" s="16">
        <v>20036430</v>
      </c>
      <c r="AF82" s="16">
        <v>1000000</v>
      </c>
      <c r="AH82" s="16">
        <v>20036430000000</v>
      </c>
      <c r="AJ82" s="16">
        <v>20036430000000</v>
      </c>
      <c r="AL82" s="17">
        <f t="shared" si="1"/>
        <v>3.1355221289684834</v>
      </c>
    </row>
    <row r="83" spans="1:38" ht="21.75" customHeight="1">
      <c r="A83" s="76" t="s">
        <v>315</v>
      </c>
      <c r="B83" s="76"/>
      <c r="D83" s="33" t="s">
        <v>311</v>
      </c>
      <c r="F83" s="33" t="s">
        <v>311</v>
      </c>
      <c r="H83" s="33" t="s">
        <v>312</v>
      </c>
      <c r="J83" s="33" t="s">
        <v>313</v>
      </c>
      <c r="L83" s="17">
        <v>23</v>
      </c>
      <c r="N83" s="17">
        <v>23</v>
      </c>
      <c r="P83" s="16">
        <v>3999999</v>
      </c>
      <c r="R83" s="18">
        <v>3999999000000</v>
      </c>
      <c r="T83" s="18">
        <v>3999999000000</v>
      </c>
      <c r="V83" s="16">
        <v>0</v>
      </c>
      <c r="X83" s="18">
        <v>0</v>
      </c>
      <c r="Z83" s="16">
        <v>0</v>
      </c>
      <c r="AB83" s="18">
        <v>0</v>
      </c>
      <c r="AD83" s="16">
        <v>3999999</v>
      </c>
      <c r="AF83" s="16">
        <v>1000000</v>
      </c>
      <c r="AH83" s="18">
        <v>3999999000000</v>
      </c>
      <c r="AJ83" s="18">
        <v>3999999000000</v>
      </c>
      <c r="AL83" s="17">
        <f t="shared" si="1"/>
        <v>0.62596407545415045</v>
      </c>
    </row>
    <row r="84" spans="1:38" ht="21.75" customHeight="1" thickBot="1">
      <c r="A84" s="77" t="s">
        <v>53</v>
      </c>
      <c r="B84" s="77"/>
      <c r="D84" s="16"/>
      <c r="F84" s="16"/>
      <c r="H84" s="16"/>
      <c r="J84" s="16"/>
      <c r="L84" s="16"/>
      <c r="N84" s="16"/>
      <c r="P84" s="16"/>
      <c r="R84" s="19">
        <v>359664386465137</v>
      </c>
      <c r="T84" s="19">
        <f>SUM(T9:T83)</f>
        <v>340510490731833</v>
      </c>
      <c r="V84" s="16"/>
      <c r="X84" s="19">
        <v>35037715558380</v>
      </c>
      <c r="Z84" s="16"/>
      <c r="AB84" s="19">
        <v>29390468817564</v>
      </c>
      <c r="AD84" s="16"/>
      <c r="AF84" s="16"/>
      <c r="AH84" s="19">
        <v>366584068248716</v>
      </c>
      <c r="AJ84" s="19">
        <f>SUM(AJ9:AJ83)</f>
        <v>345202012355170</v>
      </c>
      <c r="AL84" s="20">
        <f>SUM(AL9:AL83)</f>
        <v>54.02102813246109</v>
      </c>
    </row>
    <row r="85" spans="1:38" ht="19.5" thickTop="1"/>
    <row r="86" spans="1:38"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J86" s="16"/>
      <c r="AK86" s="16"/>
      <c r="AL86" s="16"/>
    </row>
    <row r="87" spans="1:38"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</row>
    <row r="88" spans="1:38"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</row>
    <row r="89" spans="1:38">
      <c r="AJ89" s="22"/>
    </row>
    <row r="90" spans="1:38">
      <c r="R90" s="22"/>
      <c r="AH90" s="22"/>
      <c r="AJ90" s="22"/>
    </row>
    <row r="91" spans="1:38">
      <c r="B91" s="29"/>
      <c r="R91" s="22"/>
      <c r="AJ91" s="22"/>
    </row>
    <row r="92" spans="1:38">
      <c r="R92" s="22"/>
      <c r="T92" s="22"/>
    </row>
    <row r="93" spans="1:38">
      <c r="R93" s="22"/>
    </row>
    <row r="94" spans="1:38">
      <c r="R94" s="22"/>
    </row>
    <row r="95" spans="1:38">
      <c r="R95" s="22"/>
    </row>
    <row r="96" spans="1:38">
      <c r="B96" s="29"/>
    </row>
    <row r="98" spans="18:18">
      <c r="R98" s="22"/>
    </row>
  </sheetData>
  <mergeCells count="87">
    <mergeCell ref="A81:B81"/>
    <mergeCell ref="A82:B82"/>
    <mergeCell ref="A83:B83"/>
    <mergeCell ref="A84:B84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rightToLeft="1" topLeftCell="A30" workbookViewId="0">
      <selection activeCell="K19" sqref="K19"/>
    </sheetView>
  </sheetViews>
  <sheetFormatPr defaultRowHeight="12.75"/>
  <cols>
    <col min="1" max="1" width="29.85546875" customWidth="1"/>
    <col min="2" max="2" width="1.28515625" customWidth="1"/>
    <col min="3" max="3" width="15.5703125" style="12" customWidth="1"/>
    <col min="4" max="4" width="1.28515625" style="12" customWidth="1"/>
    <col min="5" max="5" width="15.5703125" style="12" customWidth="1"/>
    <col min="6" max="6" width="1.28515625" style="12" customWidth="1"/>
    <col min="7" max="7" width="13" style="12" customWidth="1"/>
    <col min="8" max="8" width="1.28515625" style="12" customWidth="1"/>
    <col min="9" max="9" width="13" style="12" customWidth="1"/>
    <col min="10" max="10" width="1.28515625" style="12" customWidth="1"/>
    <col min="11" max="11" width="23.42578125" style="12" customWidth="1"/>
    <col min="12" max="12" width="1.28515625" style="12" customWidth="1"/>
    <col min="13" max="13" width="33.7109375" style="12" customWidth="1"/>
    <col min="14" max="14" width="0.28515625" customWidth="1"/>
  </cols>
  <sheetData>
    <row r="1" spans="1:17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7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7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7" ht="14.45" customHeight="1">
      <c r="A4" s="67" t="s">
        <v>316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7" ht="14.45" customHeight="1">
      <c r="A5" s="67" t="s">
        <v>317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7" ht="14.45" customHeight="1"/>
    <row r="7" spans="1:17" ht="14.45" customHeight="1">
      <c r="C7" s="70" t="s">
        <v>9</v>
      </c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7" ht="14.45" customHeight="1">
      <c r="A8" s="2" t="s">
        <v>318</v>
      </c>
      <c r="C8" s="4" t="s">
        <v>13</v>
      </c>
      <c r="D8" s="13"/>
      <c r="E8" s="4" t="s">
        <v>319</v>
      </c>
      <c r="F8" s="13"/>
      <c r="G8" s="4" t="s">
        <v>320</v>
      </c>
      <c r="H8" s="13"/>
      <c r="I8" s="4" t="s">
        <v>321</v>
      </c>
      <c r="J8" s="13"/>
      <c r="K8" s="4" t="s">
        <v>322</v>
      </c>
      <c r="L8" s="13"/>
      <c r="M8" s="4" t="s">
        <v>323</v>
      </c>
    </row>
    <row r="9" spans="1:17" ht="21.75" customHeight="1">
      <c r="A9" s="5" t="s">
        <v>157</v>
      </c>
      <c r="C9" s="14">
        <v>1195000</v>
      </c>
      <c r="E9" s="14">
        <v>950000</v>
      </c>
      <c r="G9" s="14">
        <v>935152</v>
      </c>
      <c r="I9" s="34">
        <v>-1.5599999999999999E-2</v>
      </c>
      <c r="K9" s="14">
        <v>1116898995764</v>
      </c>
      <c r="M9" s="23" t="s">
        <v>324</v>
      </c>
      <c r="P9" s="29"/>
    </row>
    <row r="10" spans="1:17" ht="21.75" customHeight="1">
      <c r="A10" s="6" t="s">
        <v>160</v>
      </c>
      <c r="C10" s="16">
        <v>1799900</v>
      </c>
      <c r="E10" s="16">
        <v>861546</v>
      </c>
      <c r="G10" s="16">
        <v>835545</v>
      </c>
      <c r="I10" s="35">
        <v>-3.0200000000000001E-2</v>
      </c>
      <c r="K10" s="16">
        <v>1503079701264</v>
      </c>
      <c r="M10" s="33" t="s">
        <v>324</v>
      </c>
      <c r="P10" s="29"/>
      <c r="Q10" s="36"/>
    </row>
    <row r="11" spans="1:17" ht="21.75" customHeight="1">
      <c r="A11" s="6" t="s">
        <v>179</v>
      </c>
      <c r="C11" s="16">
        <v>7000000</v>
      </c>
      <c r="E11" s="16">
        <v>950000</v>
      </c>
      <c r="G11" s="16">
        <v>947223</v>
      </c>
      <c r="I11" s="35">
        <v>-2.8999999999999998E-3</v>
      </c>
      <c r="K11" s="16">
        <v>6626955632456</v>
      </c>
      <c r="M11" s="33" t="s">
        <v>324</v>
      </c>
      <c r="P11" s="29"/>
    </row>
    <row r="12" spans="1:17" ht="21.75" customHeight="1">
      <c r="A12" s="6" t="s">
        <v>218</v>
      </c>
      <c r="C12" s="16">
        <v>4995000</v>
      </c>
      <c r="E12" s="16">
        <v>814520</v>
      </c>
      <c r="G12" s="16">
        <v>814520</v>
      </c>
      <c r="I12" s="35">
        <v>0</v>
      </c>
      <c r="K12" s="16">
        <v>4066315138226</v>
      </c>
      <c r="M12" s="33" t="s">
        <v>324</v>
      </c>
      <c r="P12" s="29"/>
    </row>
    <row r="13" spans="1:17" ht="21.75" customHeight="1">
      <c r="A13" s="6" t="s">
        <v>176</v>
      </c>
      <c r="C13" s="16">
        <v>10000000</v>
      </c>
      <c r="E13" s="16">
        <v>872575</v>
      </c>
      <c r="G13" s="16">
        <v>872575</v>
      </c>
      <c r="I13" s="35">
        <v>0</v>
      </c>
      <c r="K13" s="16">
        <v>8721005373437</v>
      </c>
      <c r="M13" s="33" t="s">
        <v>324</v>
      </c>
      <c r="P13" s="29"/>
    </row>
    <row r="14" spans="1:17" ht="21.75" customHeight="1">
      <c r="A14" s="6" t="s">
        <v>182</v>
      </c>
      <c r="C14" s="16">
        <v>1799900</v>
      </c>
      <c r="E14" s="16">
        <v>857376</v>
      </c>
      <c r="G14" s="16">
        <v>853571</v>
      </c>
      <c r="I14" s="35">
        <v>-4.4000000000000003E-3</v>
      </c>
      <c r="K14" s="16">
        <v>1535507056696</v>
      </c>
      <c r="M14" s="33" t="s">
        <v>324</v>
      </c>
      <c r="P14" s="29"/>
    </row>
    <row r="15" spans="1:17" ht="21.75" customHeight="1">
      <c r="A15" s="6" t="s">
        <v>173</v>
      </c>
      <c r="C15" s="16">
        <v>9500000</v>
      </c>
      <c r="E15" s="16">
        <v>880040</v>
      </c>
      <c r="G15" s="16">
        <v>866452</v>
      </c>
      <c r="I15" s="35">
        <v>-1.54E-2</v>
      </c>
      <c r="K15" s="16">
        <v>8226818233887</v>
      </c>
      <c r="M15" s="33" t="s">
        <v>324</v>
      </c>
      <c r="P15" s="29"/>
    </row>
    <row r="16" spans="1:17" ht="21.75" customHeight="1">
      <c r="A16" s="6" t="s">
        <v>188</v>
      </c>
      <c r="C16" s="16">
        <v>5999881</v>
      </c>
      <c r="E16" s="16">
        <v>814508</v>
      </c>
      <c r="G16" s="16">
        <v>814508</v>
      </c>
      <c r="I16" s="35">
        <v>0</v>
      </c>
      <c r="K16" s="16">
        <v>4884293793901</v>
      </c>
      <c r="M16" s="33" t="s">
        <v>324</v>
      </c>
      <c r="P16" s="29"/>
    </row>
    <row r="17" spans="1:16" ht="21.75" customHeight="1">
      <c r="A17" s="6" t="s">
        <v>185</v>
      </c>
      <c r="C17" s="16">
        <v>1999000</v>
      </c>
      <c r="E17" s="16">
        <v>857375</v>
      </c>
      <c r="G17" s="16">
        <v>783856</v>
      </c>
      <c r="I17" s="35">
        <v>-8.5699999999999998E-2</v>
      </c>
      <c r="K17" s="16">
        <v>1566076126821</v>
      </c>
      <c r="M17" s="33" t="s">
        <v>324</v>
      </c>
      <c r="P17" s="29"/>
    </row>
    <row r="18" spans="1:16" ht="21.75" customHeight="1">
      <c r="A18" s="6" t="s">
        <v>170</v>
      </c>
      <c r="C18" s="16">
        <v>1495900</v>
      </c>
      <c r="E18" s="16">
        <v>963807</v>
      </c>
      <c r="G18" s="16">
        <v>867427</v>
      </c>
      <c r="I18" s="35">
        <v>-0.1</v>
      </c>
      <c r="K18" s="16">
        <v>1296878487973</v>
      </c>
      <c r="M18" s="33" t="s">
        <v>324</v>
      </c>
      <c r="P18" s="29"/>
    </row>
    <row r="19" spans="1:16" ht="21.75" customHeight="1">
      <c r="A19" s="6" t="s">
        <v>200</v>
      </c>
      <c r="C19" s="16">
        <v>3000000</v>
      </c>
      <c r="E19" s="16">
        <v>803000</v>
      </c>
      <c r="G19" s="16">
        <v>722700</v>
      </c>
      <c r="I19" s="35">
        <v>-0.1</v>
      </c>
      <c r="K19" s="16">
        <v>2166921095625</v>
      </c>
      <c r="M19" s="33" t="s">
        <v>324</v>
      </c>
      <c r="P19" s="29"/>
    </row>
    <row r="20" spans="1:16" ht="21.75" customHeight="1">
      <c r="A20" s="6" t="s">
        <v>224</v>
      </c>
      <c r="C20" s="16">
        <v>1999977</v>
      </c>
      <c r="E20" s="16">
        <v>857380</v>
      </c>
      <c r="G20" s="16">
        <v>839031</v>
      </c>
      <c r="I20" s="35">
        <v>-2.1399999999999999E-2</v>
      </c>
      <c r="K20" s="16">
        <v>1677130266567</v>
      </c>
      <c r="M20" s="33" t="s">
        <v>324</v>
      </c>
      <c r="P20" s="29"/>
    </row>
    <row r="21" spans="1:16" ht="21.75" customHeight="1">
      <c r="A21" s="6" t="s">
        <v>203</v>
      </c>
      <c r="C21" s="16">
        <v>3211273</v>
      </c>
      <c r="E21" s="16">
        <v>1000000</v>
      </c>
      <c r="G21" s="16">
        <v>989209</v>
      </c>
      <c r="I21" s="35">
        <v>-1.0800000000000001E-2</v>
      </c>
      <c r="K21" s="16">
        <v>3174892865848</v>
      </c>
      <c r="M21" s="33" t="s">
        <v>324</v>
      </c>
      <c r="P21" s="29"/>
    </row>
    <row r="22" spans="1:16" ht="21.75" customHeight="1">
      <c r="A22" s="6" t="s">
        <v>227</v>
      </c>
      <c r="C22" s="16">
        <v>995000</v>
      </c>
      <c r="E22" s="16">
        <v>950000</v>
      </c>
      <c r="G22" s="16">
        <v>855000</v>
      </c>
      <c r="I22" s="35">
        <v>-0.1</v>
      </c>
      <c r="K22" s="16">
        <v>850262418281</v>
      </c>
      <c r="M22" s="33" t="s">
        <v>324</v>
      </c>
      <c r="P22" s="29"/>
    </row>
    <row r="23" spans="1:16" ht="21.75" customHeight="1">
      <c r="A23" s="6" t="s">
        <v>290</v>
      </c>
      <c r="C23" s="16">
        <v>5999990</v>
      </c>
      <c r="E23" s="16">
        <v>839000</v>
      </c>
      <c r="G23" s="16">
        <v>839000</v>
      </c>
      <c r="I23" s="35">
        <v>0</v>
      </c>
      <c r="K23" s="16">
        <v>5031254377062</v>
      </c>
      <c r="M23" s="33" t="s">
        <v>324</v>
      </c>
      <c r="P23" s="29"/>
    </row>
    <row r="24" spans="1:16" ht="21.75" customHeight="1">
      <c r="A24" s="6" t="s">
        <v>215</v>
      </c>
      <c r="C24" s="16">
        <v>495000</v>
      </c>
      <c r="E24" s="16">
        <v>950000</v>
      </c>
      <c r="G24" s="16">
        <v>855000</v>
      </c>
      <c r="I24" s="35">
        <v>-0.1</v>
      </c>
      <c r="K24" s="16">
        <v>422994871406</v>
      </c>
      <c r="M24" s="33" t="s">
        <v>324</v>
      </c>
      <c r="P24" s="29"/>
    </row>
    <row r="25" spans="1:16" ht="21.75" customHeight="1">
      <c r="A25" s="6" t="s">
        <v>191</v>
      </c>
      <c r="C25" s="16">
        <v>1992400</v>
      </c>
      <c r="E25" s="16">
        <v>826511</v>
      </c>
      <c r="G25" s="16">
        <v>826511</v>
      </c>
      <c r="I25" s="35">
        <v>0</v>
      </c>
      <c r="K25" s="16">
        <v>1645845101244</v>
      </c>
      <c r="M25" s="33" t="s">
        <v>324</v>
      </c>
      <c r="P25" s="29"/>
    </row>
    <row r="26" spans="1:16" ht="21.75" customHeight="1">
      <c r="A26" s="6" t="s">
        <v>212</v>
      </c>
      <c r="C26" s="16">
        <v>4000000</v>
      </c>
      <c r="E26" s="16">
        <v>857380</v>
      </c>
      <c r="G26" s="16">
        <v>815823</v>
      </c>
      <c r="I26" s="35">
        <v>-4.8500000000000001E-2</v>
      </c>
      <c r="K26" s="16">
        <v>3261517584975</v>
      </c>
      <c r="M26" s="33" t="s">
        <v>324</v>
      </c>
      <c r="P26" s="29"/>
    </row>
    <row r="27" spans="1:16" ht="21.75" customHeight="1">
      <c r="A27" s="6" t="s">
        <v>154</v>
      </c>
      <c r="C27" s="16">
        <v>2998900</v>
      </c>
      <c r="E27" s="16">
        <v>811978</v>
      </c>
      <c r="G27" s="16">
        <v>811978</v>
      </c>
      <c r="I27" s="35">
        <v>0</v>
      </c>
      <c r="K27" s="16">
        <v>2433716770751</v>
      </c>
      <c r="M27" s="33" t="s">
        <v>324</v>
      </c>
      <c r="P27" s="29"/>
    </row>
    <row r="28" spans="1:16" ht="21.75" customHeight="1">
      <c r="A28" s="6" t="s">
        <v>221</v>
      </c>
      <c r="C28" s="16">
        <v>430000</v>
      </c>
      <c r="E28" s="16">
        <v>1000000</v>
      </c>
      <c r="G28" s="16">
        <v>900000</v>
      </c>
      <c r="I28" s="35">
        <v>-0.1</v>
      </c>
      <c r="K28" s="16">
        <v>386789568750</v>
      </c>
      <c r="M28" s="33" t="s">
        <v>324</v>
      </c>
      <c r="P28" s="29"/>
    </row>
    <row r="29" spans="1:16" ht="21.75" customHeight="1">
      <c r="A29" s="6" t="s">
        <v>278</v>
      </c>
      <c r="C29" s="16">
        <v>1500000</v>
      </c>
      <c r="E29" s="16">
        <v>1000000</v>
      </c>
      <c r="G29" s="16">
        <v>900000</v>
      </c>
      <c r="I29" s="35">
        <v>-0.1</v>
      </c>
      <c r="K29" s="16">
        <v>1349265937500</v>
      </c>
      <c r="M29" s="33" t="s">
        <v>324</v>
      </c>
      <c r="P29" s="29"/>
    </row>
    <row r="30" spans="1:16" ht="21.75" customHeight="1">
      <c r="A30" s="6" t="s">
        <v>163</v>
      </c>
      <c r="C30" s="16">
        <v>7994900</v>
      </c>
      <c r="E30" s="16">
        <v>897994</v>
      </c>
      <c r="G30" s="16">
        <v>808195</v>
      </c>
      <c r="I30" s="35">
        <v>-0.1</v>
      </c>
      <c r="K30" s="16">
        <v>6457924798475</v>
      </c>
      <c r="M30" s="33" t="s">
        <v>324</v>
      </c>
      <c r="P30" s="29"/>
    </row>
    <row r="31" spans="1:16" ht="21.75" customHeight="1">
      <c r="A31" s="6" t="s">
        <v>194</v>
      </c>
      <c r="C31" s="16">
        <v>9999900</v>
      </c>
      <c r="E31" s="16">
        <v>814508</v>
      </c>
      <c r="G31" s="16">
        <v>785090</v>
      </c>
      <c r="I31" s="35">
        <v>-3.61E-2</v>
      </c>
      <c r="K31" s="16">
        <v>7846552606814</v>
      </c>
      <c r="M31" s="33" t="s">
        <v>324</v>
      </c>
      <c r="P31" s="29"/>
    </row>
    <row r="32" spans="1:16" ht="21.75" customHeight="1">
      <c r="A32" s="6" t="s">
        <v>114</v>
      </c>
      <c r="C32" s="16">
        <v>6429500</v>
      </c>
      <c r="E32" s="16">
        <v>1886854.3088</v>
      </c>
      <c r="G32" s="16">
        <v>1917763</v>
      </c>
      <c r="I32" s="35">
        <v>1.6400000000000001E-2</v>
      </c>
      <c r="K32" s="16">
        <v>12321317772023</v>
      </c>
      <c r="M32" s="33" t="s">
        <v>324</v>
      </c>
      <c r="P32" s="29"/>
    </row>
    <row r="33" spans="1:16" ht="21.75" customHeight="1">
      <c r="A33" s="6" t="s">
        <v>284</v>
      </c>
      <c r="C33" s="16">
        <v>4999999</v>
      </c>
      <c r="E33" s="16">
        <v>835000</v>
      </c>
      <c r="G33" s="16">
        <v>835000</v>
      </c>
      <c r="I33" s="35">
        <v>0</v>
      </c>
      <c r="K33" s="16">
        <v>4172729009204</v>
      </c>
      <c r="M33" s="33" t="s">
        <v>324</v>
      </c>
      <c r="P33" s="29"/>
    </row>
    <row r="34" spans="1:16" ht="21.75" customHeight="1">
      <c r="A34" s="6" t="s">
        <v>131</v>
      </c>
      <c r="C34" s="16">
        <v>5500000</v>
      </c>
      <c r="E34" s="16">
        <v>857380</v>
      </c>
      <c r="G34" s="16">
        <v>821547</v>
      </c>
      <c r="I34" s="35">
        <v>-4.1799999999999997E-2</v>
      </c>
      <c r="K34" s="16">
        <v>4516051561003</v>
      </c>
      <c r="M34" s="33" t="s">
        <v>324</v>
      </c>
      <c r="P34" s="29"/>
    </row>
    <row r="35" spans="1:16" ht="21.75" customHeight="1">
      <c r="A35" s="6" t="s">
        <v>287</v>
      </c>
      <c r="C35" s="16">
        <v>11985199</v>
      </c>
      <c r="E35" s="16">
        <v>1000000</v>
      </c>
      <c r="G35" s="16">
        <v>921920</v>
      </c>
      <c r="I35" s="35">
        <v>-7.8100000000000003E-2</v>
      </c>
      <c r="K35" s="16">
        <v>11043386553732</v>
      </c>
      <c r="M35" s="33" t="s">
        <v>324</v>
      </c>
      <c r="P35" s="29"/>
    </row>
    <row r="36" spans="1:16" ht="21.75" customHeight="1">
      <c r="A36" s="6" t="s">
        <v>111</v>
      </c>
      <c r="C36" s="16">
        <v>3809700</v>
      </c>
      <c r="E36" s="16">
        <v>5012406.67</v>
      </c>
      <c r="G36" s="16">
        <v>5038063</v>
      </c>
      <c r="I36" s="35">
        <v>5.1000000000000004E-3</v>
      </c>
      <c r="K36" s="16">
        <v>19179593317356</v>
      </c>
      <c r="M36" s="33" t="s">
        <v>324</v>
      </c>
      <c r="P36" s="29"/>
    </row>
    <row r="37" spans="1:16" ht="21.75" customHeight="1">
      <c r="A37" s="6" t="s">
        <v>206</v>
      </c>
      <c r="C37" s="16">
        <v>5000000</v>
      </c>
      <c r="E37" s="16">
        <v>902500</v>
      </c>
      <c r="G37" s="16">
        <v>812250</v>
      </c>
      <c r="I37" s="35">
        <v>-0.1</v>
      </c>
      <c r="K37" s="16">
        <v>4059041695312</v>
      </c>
      <c r="M37" s="33" t="s">
        <v>324</v>
      </c>
      <c r="P37" s="29"/>
    </row>
    <row r="38" spans="1:16" ht="21.75" customHeight="1">
      <c r="A38" s="6" t="s">
        <v>209</v>
      </c>
      <c r="C38" s="16">
        <v>1195000</v>
      </c>
      <c r="E38" s="16">
        <v>950000</v>
      </c>
      <c r="G38" s="16">
        <v>855000</v>
      </c>
      <c r="I38" s="35">
        <v>-0.1</v>
      </c>
      <c r="K38" s="16">
        <v>1021169437031</v>
      </c>
      <c r="M38" s="33" t="s">
        <v>324</v>
      </c>
      <c r="P38" s="29"/>
    </row>
    <row r="39" spans="1:16" ht="21.75" customHeight="1">
      <c r="A39" s="6" t="s">
        <v>197</v>
      </c>
      <c r="C39" s="16">
        <v>4499900</v>
      </c>
      <c r="E39" s="16">
        <v>814508</v>
      </c>
      <c r="G39" s="16">
        <v>758882</v>
      </c>
      <c r="I39" s="35">
        <v>-6.83E-2</v>
      </c>
      <c r="K39" s="16">
        <v>3413036263670</v>
      </c>
      <c r="M39" s="33" t="s">
        <v>324</v>
      </c>
      <c r="P39" s="29"/>
    </row>
    <row r="40" spans="1:16" ht="21.75" customHeight="1">
      <c r="A40" s="6" t="s">
        <v>281</v>
      </c>
      <c r="C40" s="16">
        <v>995000</v>
      </c>
      <c r="E40" s="16">
        <v>950000</v>
      </c>
      <c r="G40" s="16">
        <v>855000</v>
      </c>
      <c r="I40" s="35">
        <v>-0.1</v>
      </c>
      <c r="K40" s="16">
        <v>850262418281</v>
      </c>
      <c r="M40" s="33" t="s">
        <v>324</v>
      </c>
      <c r="P40" s="29"/>
    </row>
    <row r="41" spans="1:16" ht="21.75" customHeight="1">
      <c r="A41" s="6" t="s">
        <v>126</v>
      </c>
      <c r="C41" s="16">
        <v>19980000</v>
      </c>
      <c r="E41" s="16">
        <v>887490</v>
      </c>
      <c r="G41" s="16">
        <v>811093</v>
      </c>
      <c r="I41" s="35">
        <v>-8.6099999999999996E-2</v>
      </c>
      <c r="K41" s="16">
        <v>16196826324261</v>
      </c>
      <c r="M41" s="33" t="s">
        <v>324</v>
      </c>
      <c r="P41" s="29"/>
    </row>
    <row r="42" spans="1:16" ht="21.75" customHeight="1">
      <c r="A42" s="6" t="s">
        <v>230</v>
      </c>
      <c r="C42" s="16">
        <v>3000000</v>
      </c>
      <c r="E42" s="16">
        <v>902500</v>
      </c>
      <c r="G42" s="16">
        <v>812250</v>
      </c>
      <c r="I42" s="35">
        <v>-0.1</v>
      </c>
      <c r="K42" s="16">
        <v>2435425017187</v>
      </c>
      <c r="M42" s="33" t="s">
        <v>324</v>
      </c>
      <c r="P42" s="29"/>
    </row>
    <row r="43" spans="1:16" ht="21.75" customHeight="1">
      <c r="A43" s="6" t="s">
        <v>129</v>
      </c>
      <c r="C43" s="16">
        <v>2495000</v>
      </c>
      <c r="E43" s="16">
        <v>883500</v>
      </c>
      <c r="G43" s="16">
        <v>803681</v>
      </c>
      <c r="I43" s="35">
        <v>-9.0300000000000005E-2</v>
      </c>
      <c r="K43" s="16">
        <v>2004093776148</v>
      </c>
      <c r="M43" s="33" t="s">
        <v>324</v>
      </c>
      <c r="P43" s="29"/>
    </row>
    <row r="44" spans="1:16" ht="21.75" customHeight="1">
      <c r="A44" s="6" t="s">
        <v>109</v>
      </c>
      <c r="C44" s="16">
        <v>519700</v>
      </c>
      <c r="E44" s="16">
        <v>3352818</v>
      </c>
      <c r="G44" s="16">
        <v>3682469</v>
      </c>
      <c r="I44" s="35">
        <v>9.8299999999999998E-2</v>
      </c>
      <c r="K44" s="16">
        <v>1912391649424</v>
      </c>
      <c r="M44" s="33" t="s">
        <v>324</v>
      </c>
      <c r="P44" s="29"/>
    </row>
    <row r="45" spans="1:16" ht="21.75" customHeight="1">
      <c r="A45" s="6" t="s">
        <v>105</v>
      </c>
      <c r="C45" s="16">
        <v>436293</v>
      </c>
      <c r="E45" s="16">
        <v>7500168</v>
      </c>
      <c r="G45" s="16">
        <v>8205713</v>
      </c>
      <c r="I45" s="35">
        <v>9.4100000000000003E-2</v>
      </c>
      <c r="K45" s="16">
        <v>3577499572931</v>
      </c>
      <c r="M45" s="33" t="s">
        <v>324</v>
      </c>
      <c r="P45" s="29"/>
    </row>
    <row r="46" spans="1:16" ht="21.75" customHeight="1">
      <c r="A46" s="6" t="s">
        <v>169</v>
      </c>
      <c r="C46" s="16">
        <v>2494800</v>
      </c>
      <c r="E46" s="16">
        <v>1000000</v>
      </c>
      <c r="G46" s="16">
        <v>900000</v>
      </c>
      <c r="I46" s="35">
        <v>-0.1</v>
      </c>
      <c r="K46" s="16">
        <v>2244099107250</v>
      </c>
      <c r="M46" s="33" t="s">
        <v>324</v>
      </c>
      <c r="P46" s="29"/>
    </row>
    <row r="47" spans="1:16" ht="21.75" customHeight="1">
      <c r="A47" s="7" t="s">
        <v>166</v>
      </c>
      <c r="C47" s="16">
        <v>4495500</v>
      </c>
      <c r="E47" s="16">
        <v>950000</v>
      </c>
      <c r="G47" s="16">
        <v>855000</v>
      </c>
      <c r="I47" s="35">
        <v>-0.1</v>
      </c>
      <c r="K47" s="18">
        <v>3841562513953</v>
      </c>
      <c r="M47" s="33" t="s">
        <v>324</v>
      </c>
      <c r="P47" s="29"/>
    </row>
    <row r="48" spans="1:16" ht="21.75" customHeight="1">
      <c r="A48" s="9" t="s">
        <v>53</v>
      </c>
      <c r="C48" s="16"/>
      <c r="E48" s="16"/>
      <c r="G48" s="16"/>
      <c r="I48" s="16"/>
      <c r="K48" s="19">
        <v>169037382792489</v>
      </c>
      <c r="M48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topLeftCell="A3" workbookViewId="0">
      <selection activeCell="L9" sqref="L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0.140625" style="12" bestFit="1" customWidth="1"/>
    <col min="5" max="5" width="1.28515625" style="12" customWidth="1"/>
    <col min="6" max="6" width="19.85546875" style="12" bestFit="1" customWidth="1"/>
    <col min="7" max="7" width="1.28515625" style="12" customWidth="1"/>
    <col min="8" max="8" width="20" style="12" bestFit="1" customWidth="1"/>
    <col min="9" max="9" width="1.28515625" style="12" customWidth="1"/>
    <col min="10" max="10" width="20" style="12" bestFit="1" customWidth="1"/>
    <col min="11" max="11" width="1.28515625" style="12" customWidth="1"/>
    <col min="12" max="12" width="18.28515625" style="12" bestFit="1" customWidth="1"/>
    <col min="13" max="13" width="0.28515625" customWidth="1"/>
  </cols>
  <sheetData>
    <row r="1" spans="1:12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21.7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14.45" customHeight="1"/>
    <row r="5" spans="1:12" ht="14.45" customHeight="1">
      <c r="A5" s="1" t="s">
        <v>325</v>
      </c>
      <c r="B5" s="67" t="s">
        <v>326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4.45" customHeight="1">
      <c r="D6" s="2" t="s">
        <v>7</v>
      </c>
      <c r="F6" s="70" t="s">
        <v>8</v>
      </c>
      <c r="G6" s="70"/>
      <c r="H6" s="70"/>
      <c r="J6" s="81" t="s">
        <v>9</v>
      </c>
      <c r="K6" s="81"/>
      <c r="L6" s="81"/>
    </row>
    <row r="7" spans="1:12" ht="14.45" customHeight="1">
      <c r="D7" s="13"/>
      <c r="F7" s="13"/>
      <c r="G7" s="13"/>
      <c r="H7" s="13"/>
    </row>
    <row r="8" spans="1:12" ht="14.45" customHeight="1">
      <c r="A8" s="70" t="s">
        <v>327</v>
      </c>
      <c r="B8" s="70"/>
      <c r="D8" s="2" t="s">
        <v>328</v>
      </c>
      <c r="F8" s="2" t="s">
        <v>329</v>
      </c>
      <c r="H8" s="2" t="s">
        <v>330</v>
      </c>
      <c r="J8" s="2" t="s">
        <v>328</v>
      </c>
      <c r="L8" s="2" t="s">
        <v>18</v>
      </c>
    </row>
    <row r="9" spans="1:12" ht="21.75" customHeight="1">
      <c r="A9" s="72" t="s">
        <v>466</v>
      </c>
      <c r="B9" s="72"/>
      <c r="D9" s="14">
        <v>58705441032689</v>
      </c>
      <c r="F9" s="14">
        <v>310142150560325</v>
      </c>
      <c r="H9" s="14">
        <v>313303405606028</v>
      </c>
      <c r="J9" s="14">
        <v>55544185986986</v>
      </c>
      <c r="L9" s="34">
        <f>J9/639014147432968</f>
        <v>8.6921684300913751E-2</v>
      </c>
    </row>
    <row r="10" spans="1:12" ht="21.75" customHeight="1">
      <c r="A10" s="74" t="s">
        <v>467</v>
      </c>
      <c r="B10" s="74"/>
      <c r="D10" s="16">
        <v>920065045460</v>
      </c>
      <c r="F10" s="16">
        <v>2876271865524</v>
      </c>
      <c r="H10" s="16">
        <v>3062251868979</v>
      </c>
      <c r="J10" s="16">
        <v>734085042005</v>
      </c>
      <c r="L10" s="35">
        <f t="shared" ref="L10:L20" si="0">J10/639014147432968</f>
        <v>1.1487774487528148E-3</v>
      </c>
    </row>
    <row r="11" spans="1:12" ht="21.75" customHeight="1">
      <c r="A11" s="74" t="s">
        <v>468</v>
      </c>
      <c r="B11" s="74"/>
      <c r="D11" s="16">
        <v>2519457587664</v>
      </c>
      <c r="F11" s="16">
        <v>3573974337869</v>
      </c>
      <c r="H11" s="16">
        <v>5087993270000</v>
      </c>
      <c r="J11" s="16">
        <v>1005438655533</v>
      </c>
      <c r="L11" s="35">
        <f t="shared" si="0"/>
        <v>1.5734215894468433E-3</v>
      </c>
    </row>
    <row r="12" spans="1:12" ht="21.75" customHeight="1">
      <c r="A12" s="74" t="s">
        <v>469</v>
      </c>
      <c r="B12" s="74"/>
      <c r="D12" s="16">
        <v>5050359992971</v>
      </c>
      <c r="F12" s="16">
        <v>5206585636832</v>
      </c>
      <c r="H12" s="16">
        <v>10247761564000</v>
      </c>
      <c r="J12" s="16">
        <v>9184065803</v>
      </c>
      <c r="L12" s="35">
        <f t="shared" si="0"/>
        <v>1.4372241741272872E-5</v>
      </c>
    </row>
    <row r="13" spans="1:12" ht="21.75" customHeight="1">
      <c r="A13" s="74" t="s">
        <v>470</v>
      </c>
      <c r="B13" s="74"/>
      <c r="D13" s="16">
        <v>21326721444788</v>
      </c>
      <c r="F13" s="16">
        <v>34514813307227</v>
      </c>
      <c r="H13" s="16">
        <v>25061783839917</v>
      </c>
      <c r="J13" s="16">
        <v>30779750912098</v>
      </c>
      <c r="L13" s="35">
        <f t="shared" si="0"/>
        <v>4.8167557847890632E-2</v>
      </c>
    </row>
    <row r="14" spans="1:12" ht="21.75" customHeight="1">
      <c r="A14" s="74" t="s">
        <v>471</v>
      </c>
      <c r="B14" s="74"/>
      <c r="D14" s="16">
        <v>0</v>
      </c>
      <c r="F14" s="16">
        <v>7000005000000</v>
      </c>
      <c r="H14" s="16">
        <v>3500000000000</v>
      </c>
      <c r="J14" s="16">
        <v>3500005000000</v>
      </c>
      <c r="L14" s="35">
        <f t="shared" si="0"/>
        <v>5.4771948540734729E-3</v>
      </c>
    </row>
    <row r="15" spans="1:12" ht="21.75" customHeight="1">
      <c r="A15" s="74" t="s">
        <v>472</v>
      </c>
      <c r="B15" s="74"/>
      <c r="D15" s="16">
        <v>53176927821971</v>
      </c>
      <c r="F15" s="16">
        <v>11955173337453</v>
      </c>
      <c r="H15" s="16">
        <v>12368357946995</v>
      </c>
      <c r="J15" s="16">
        <v>52763743212429</v>
      </c>
      <c r="L15" s="35">
        <f t="shared" si="0"/>
        <v>8.2570539986305813E-2</v>
      </c>
    </row>
    <row r="16" spans="1:12" ht="21.75" customHeight="1">
      <c r="A16" s="74" t="s">
        <v>473</v>
      </c>
      <c r="B16" s="74"/>
      <c r="D16" s="16">
        <v>0</v>
      </c>
      <c r="F16" s="16">
        <v>3200001000000</v>
      </c>
      <c r="H16" s="16">
        <v>1600000770000</v>
      </c>
      <c r="J16" s="16">
        <v>1600000230000</v>
      </c>
      <c r="L16" s="35">
        <f t="shared" si="0"/>
        <v>2.503857287710267E-3</v>
      </c>
    </row>
    <row r="17" spans="1:12" ht="21.75" customHeight="1">
      <c r="A17" s="74" t="s">
        <v>474</v>
      </c>
      <c r="B17" s="74"/>
      <c r="D17" s="16">
        <v>29762384490934</v>
      </c>
      <c r="F17" s="16">
        <v>21790031375134</v>
      </c>
      <c r="H17" s="16">
        <v>41770315087260</v>
      </c>
      <c r="J17" s="16">
        <v>9782100778808</v>
      </c>
      <c r="L17" s="35">
        <f t="shared" si="0"/>
        <v>1.5308113002042937E-2</v>
      </c>
    </row>
    <row r="18" spans="1:12" ht="21.75" customHeight="1">
      <c r="A18" s="74" t="s">
        <v>19</v>
      </c>
      <c r="B18" s="74"/>
      <c r="D18" s="16">
        <v>67021345614804</v>
      </c>
      <c r="F18" s="16">
        <v>13507395265901</v>
      </c>
      <c r="H18" s="16">
        <v>19898002409248</v>
      </c>
      <c r="J18" s="16">
        <v>60630738471457</v>
      </c>
      <c r="L18" s="35">
        <f t="shared" si="0"/>
        <v>9.4881684098890959E-2</v>
      </c>
    </row>
    <row r="19" spans="1:12" ht="21.75" customHeight="1">
      <c r="A19" s="74" t="s">
        <v>475</v>
      </c>
      <c r="B19" s="74"/>
      <c r="D19" s="16">
        <v>6800001000000</v>
      </c>
      <c r="F19" s="16">
        <v>23295567270203</v>
      </c>
      <c r="H19" s="16">
        <v>20330004755000</v>
      </c>
      <c r="J19" s="16">
        <v>9765563515203</v>
      </c>
      <c r="L19" s="35">
        <f t="shared" si="0"/>
        <v>1.5282233663265489E-2</v>
      </c>
    </row>
    <row r="20" spans="1:12" ht="21.75" customHeight="1">
      <c r="A20" s="74" t="s">
        <v>476</v>
      </c>
      <c r="B20" s="74"/>
      <c r="D20" s="16">
        <v>610383934</v>
      </c>
      <c r="F20" s="16">
        <v>50169</v>
      </c>
      <c r="H20" s="16">
        <v>1395402</v>
      </c>
      <c r="J20" s="16">
        <v>609038701</v>
      </c>
      <c r="L20" s="35">
        <f t="shared" si="0"/>
        <v>9.5309110674093112E-7</v>
      </c>
    </row>
    <row r="21" spans="1:12" ht="21.75" customHeight="1" thickBot="1">
      <c r="A21" s="77" t="s">
        <v>53</v>
      </c>
      <c r="B21" s="77"/>
      <c r="D21" s="19">
        <f>SUM(D9:D20)</f>
        <v>245283314415215</v>
      </c>
      <c r="F21" s="19">
        <f>SUM(F9:F20)</f>
        <v>437061969006637</v>
      </c>
      <c r="H21" s="19">
        <f>SUM(H9:H20)</f>
        <v>456229878512829</v>
      </c>
      <c r="J21" s="19">
        <f>SUM(J9:J20)</f>
        <v>226115404909023</v>
      </c>
      <c r="L21" s="37">
        <f>SUM(L9:L20)</f>
        <v>0.35385038941214103</v>
      </c>
    </row>
  </sheetData>
  <mergeCells count="20">
    <mergeCell ref="A21:B21"/>
    <mergeCell ref="J6:L6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"/>
  <sheetViews>
    <sheetView rightToLeft="1" workbookViewId="0">
      <selection activeCell="J8" sqref="J8"/>
    </sheetView>
  </sheetViews>
  <sheetFormatPr defaultRowHeight="18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20.5703125" style="16" customWidth="1"/>
    <col min="16" max="16" width="21.85546875" style="16" customWidth="1"/>
  </cols>
  <sheetData>
    <row r="1" spans="1:10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4.45" customHeight="1"/>
    <row r="5" spans="1:10" ht="29.1" customHeight="1">
      <c r="A5" s="1" t="s">
        <v>332</v>
      </c>
      <c r="B5" s="67" t="s">
        <v>333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/>
    <row r="7" spans="1:10" ht="14.45" customHeight="1">
      <c r="A7" s="70" t="s">
        <v>334</v>
      </c>
      <c r="B7" s="70"/>
      <c r="D7" s="2" t="s">
        <v>335</v>
      </c>
      <c r="F7" s="2" t="s">
        <v>328</v>
      </c>
      <c r="H7" s="2" t="s">
        <v>336</v>
      </c>
      <c r="J7" s="2" t="s">
        <v>337</v>
      </c>
    </row>
    <row r="8" spans="1:10" ht="21.75" customHeight="1">
      <c r="A8" s="72" t="s">
        <v>338</v>
      </c>
      <c r="B8" s="72"/>
      <c r="D8" s="23" t="s">
        <v>339</v>
      </c>
      <c r="E8" s="12"/>
      <c r="F8" s="14">
        <f>'درآمد سرمایه گذاری در سهام'!J58</f>
        <v>-31807588714</v>
      </c>
      <c r="G8" s="12"/>
      <c r="H8" s="15">
        <f>F8/F$13*100</f>
        <v>-0.23248843822320711</v>
      </c>
      <c r="I8" s="12"/>
      <c r="J8" s="15">
        <f>F8/639014147432968*100</f>
        <v>-4.9776032098470223E-3</v>
      </c>
    </row>
    <row r="9" spans="1:10" ht="21.75" customHeight="1">
      <c r="A9" s="74" t="s">
        <v>340</v>
      </c>
      <c r="B9" s="74"/>
      <c r="D9" s="33" t="s">
        <v>341</v>
      </c>
      <c r="E9" s="12"/>
      <c r="F9" s="16">
        <f>'درآمد سرمایه گذاری در صندوق'!J33</f>
        <v>1409093907555</v>
      </c>
      <c r="G9" s="12"/>
      <c r="H9" s="17">
        <f t="shared" ref="H9:H12" si="0">F9/F$13*100</f>
        <v>10.299367387541295</v>
      </c>
      <c r="I9" s="12"/>
      <c r="J9" s="17">
        <f t="shared" ref="J9:J12" si="1">F9/639014147432968*100</f>
        <v>0.22051059639533452</v>
      </c>
    </row>
    <row r="10" spans="1:10" ht="21.75" customHeight="1">
      <c r="A10" s="74" t="s">
        <v>342</v>
      </c>
      <c r="B10" s="74"/>
      <c r="D10" s="33" t="s">
        <v>343</v>
      </c>
      <c r="E10" s="12"/>
      <c r="F10" s="16">
        <f>'درآمد سرمایه گذاری در اوراق به'!J112</f>
        <v>6609367811410</v>
      </c>
      <c r="G10" s="12"/>
      <c r="H10" s="17">
        <f t="shared" si="0"/>
        <v>48.309276567107943</v>
      </c>
      <c r="I10" s="12"/>
      <c r="J10" s="17">
        <f t="shared" si="1"/>
        <v>1.034306961428161</v>
      </c>
    </row>
    <row r="11" spans="1:10" ht="21.75" customHeight="1">
      <c r="A11" s="74" t="s">
        <v>344</v>
      </c>
      <c r="B11" s="74"/>
      <c r="D11" s="33" t="s">
        <v>345</v>
      </c>
      <c r="E11" s="12"/>
      <c r="F11" s="16">
        <f>'درآمد سپرده بانکی'!D22</f>
        <v>5688474395189</v>
      </c>
      <c r="G11" s="12"/>
      <c r="H11" s="17">
        <f t="shared" si="0"/>
        <v>41.578270515931862</v>
      </c>
      <c r="I11" s="12"/>
      <c r="J11" s="17">
        <f t="shared" si="1"/>
        <v>0.89019537643111657</v>
      </c>
    </row>
    <row r="12" spans="1:10" ht="21.75" customHeight="1">
      <c r="A12" s="76" t="s">
        <v>346</v>
      </c>
      <c r="B12" s="76"/>
      <c r="D12" s="33" t="s">
        <v>347</v>
      </c>
      <c r="E12" s="12"/>
      <c r="F12" s="18">
        <f>'سایر درآمدها'!D11</f>
        <v>6235140250</v>
      </c>
      <c r="G12" s="12"/>
      <c r="H12" s="17">
        <f t="shared" si="0"/>
        <v>4.5573967642103017E-2</v>
      </c>
      <c r="I12" s="12"/>
      <c r="J12" s="17">
        <f t="shared" si="1"/>
        <v>9.7574369441547624E-4</v>
      </c>
    </row>
    <row r="13" spans="1:10" ht="21.75" customHeight="1">
      <c r="A13" s="77" t="s">
        <v>53</v>
      </c>
      <c r="B13" s="77"/>
      <c r="D13" s="16"/>
      <c r="E13" s="12"/>
      <c r="F13" s="19">
        <f>SUM(F8:F12)</f>
        <v>13681363665690</v>
      </c>
      <c r="G13" s="12"/>
      <c r="H13" s="20">
        <f>SUM(H8:H12)</f>
        <v>100</v>
      </c>
      <c r="I13" s="12"/>
      <c r="J13" s="20">
        <f>SUM(J8:J12)</f>
        <v>2.1410110747391804</v>
      </c>
    </row>
    <row r="14" spans="1:10">
      <c r="D14" s="12"/>
      <c r="E14" s="12"/>
      <c r="F14" s="12"/>
      <c r="G14" s="12"/>
      <c r="H14" s="12"/>
      <c r="I14" s="12"/>
      <c r="J14" s="12"/>
    </row>
    <row r="15" spans="1:10">
      <c r="D15" s="12"/>
      <c r="E15" s="12"/>
      <c r="F15" s="12"/>
      <c r="G15" s="12"/>
      <c r="H15" s="12"/>
      <c r="I15" s="12"/>
      <c r="J15" s="12"/>
    </row>
    <row r="16" spans="1:10">
      <c r="D16" s="12"/>
      <c r="E16" s="12"/>
      <c r="F16" s="12"/>
      <c r="G16" s="12"/>
      <c r="H16" s="12"/>
      <c r="I16" s="12"/>
      <c r="J16" s="1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3"/>
  <sheetViews>
    <sheetView rightToLeft="1" workbookViewId="0">
      <selection activeCell="L10" sqref="L10"/>
    </sheetView>
  </sheetViews>
  <sheetFormatPr defaultRowHeight="18.75"/>
  <cols>
    <col min="1" max="1" width="5.140625" customWidth="1"/>
    <col min="2" max="2" width="18.140625" customWidth="1"/>
    <col min="3" max="3" width="1.28515625" customWidth="1"/>
    <col min="4" max="4" width="14.7109375" style="12" bestFit="1" customWidth="1"/>
    <col min="5" max="5" width="1.28515625" style="12" customWidth="1"/>
    <col min="6" max="6" width="18.5703125" style="12" bestFit="1" customWidth="1"/>
    <col min="7" max="7" width="1.28515625" style="12" customWidth="1"/>
    <col min="8" max="8" width="16.85546875" style="12" bestFit="1" customWidth="1"/>
    <col min="9" max="9" width="1.28515625" style="12" customWidth="1"/>
    <col min="10" max="10" width="18.5703125" style="12" bestFit="1" customWidth="1"/>
    <col min="11" max="11" width="1.28515625" style="12" customWidth="1"/>
    <col min="12" max="12" width="17.28515625" style="12" bestFit="1" customWidth="1"/>
    <col min="13" max="13" width="1.28515625" style="12" customWidth="1"/>
    <col min="14" max="14" width="14.85546875" style="12" bestFit="1" customWidth="1"/>
    <col min="15" max="16" width="1.28515625" style="12" customWidth="1"/>
    <col min="17" max="17" width="18.28515625" style="12" bestFit="1" customWidth="1"/>
    <col min="18" max="18" width="1.28515625" style="12" customWidth="1"/>
    <col min="19" max="19" width="18.42578125" style="12" bestFit="1" customWidth="1"/>
    <col min="20" max="20" width="1.28515625" style="12" customWidth="1"/>
    <col min="21" max="21" width="18.42578125" style="12" bestFit="1" customWidth="1"/>
    <col min="22" max="22" width="1.28515625" style="12" customWidth="1"/>
    <col min="23" max="23" width="17.28515625" style="12" bestFit="1" customWidth="1"/>
    <col min="24" max="24" width="0.28515625" customWidth="1"/>
    <col min="25" max="25" width="29.85546875" style="38" bestFit="1" customWidth="1"/>
    <col min="26" max="26" width="18.5703125" style="16" bestFit="1" customWidth="1"/>
  </cols>
  <sheetData>
    <row r="1" spans="1:25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5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5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5" ht="14.45" customHeight="1"/>
    <row r="5" spans="1:25" ht="14.45" customHeight="1">
      <c r="A5" s="1" t="s">
        <v>348</v>
      </c>
      <c r="B5" s="67" t="s">
        <v>349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5" ht="14.45" customHeight="1">
      <c r="D6" s="70" t="s">
        <v>350</v>
      </c>
      <c r="E6" s="70"/>
      <c r="F6" s="70"/>
      <c r="G6" s="70"/>
      <c r="H6" s="70"/>
      <c r="I6" s="70"/>
      <c r="J6" s="70"/>
      <c r="K6" s="70"/>
      <c r="L6" s="70"/>
      <c r="N6" s="70" t="s">
        <v>351</v>
      </c>
      <c r="O6" s="70"/>
      <c r="P6" s="70"/>
      <c r="Q6" s="70"/>
      <c r="R6" s="70"/>
      <c r="S6" s="70"/>
      <c r="T6" s="70"/>
      <c r="U6" s="70"/>
      <c r="V6" s="70"/>
      <c r="W6" s="70"/>
    </row>
    <row r="7" spans="1:25" ht="14.45" customHeight="1">
      <c r="D7" s="13"/>
      <c r="E7" s="13"/>
      <c r="F7" s="13"/>
      <c r="G7" s="13"/>
      <c r="H7" s="13"/>
      <c r="I7" s="13"/>
      <c r="J7" s="71" t="s">
        <v>53</v>
      </c>
      <c r="K7" s="71"/>
      <c r="L7" s="71"/>
      <c r="N7" s="13"/>
      <c r="O7" s="13"/>
      <c r="P7" s="13"/>
      <c r="Q7" s="13"/>
      <c r="R7" s="13"/>
      <c r="S7" s="13"/>
      <c r="T7" s="13"/>
      <c r="U7" s="71" t="s">
        <v>53</v>
      </c>
      <c r="V7" s="71"/>
      <c r="W7" s="71"/>
      <c r="Y7" s="16"/>
    </row>
    <row r="8" spans="1:25" ht="14.45" customHeight="1">
      <c r="A8" s="70" t="s">
        <v>352</v>
      </c>
      <c r="B8" s="70"/>
      <c r="D8" s="2" t="s">
        <v>353</v>
      </c>
      <c r="F8" s="2" t="s">
        <v>354</v>
      </c>
      <c r="H8" s="2" t="s">
        <v>355</v>
      </c>
      <c r="J8" s="4" t="s">
        <v>328</v>
      </c>
      <c r="K8" s="13"/>
      <c r="L8" s="4" t="s">
        <v>336</v>
      </c>
      <c r="N8" s="2" t="s">
        <v>353</v>
      </c>
      <c r="P8" s="70" t="s">
        <v>354</v>
      </c>
      <c r="Q8" s="70"/>
      <c r="S8" s="2" t="s">
        <v>355</v>
      </c>
      <c r="U8" s="4" t="s">
        <v>328</v>
      </c>
      <c r="V8" s="13"/>
      <c r="W8" s="4" t="s">
        <v>336</v>
      </c>
      <c r="Y8" s="16"/>
    </row>
    <row r="9" spans="1:25" ht="21.75" customHeight="1">
      <c r="A9" s="53" t="s">
        <v>33</v>
      </c>
      <c r="B9" s="53"/>
      <c r="D9" s="14">
        <v>0</v>
      </c>
      <c r="F9" s="14">
        <v>0</v>
      </c>
      <c r="H9" s="14">
        <v>2504095110</v>
      </c>
      <c r="J9" s="14">
        <f>D9+F9+H9</f>
        <v>2504095110</v>
      </c>
      <c r="L9" s="15">
        <f>J9/13681363665690*100</f>
        <v>1.8302964318386968E-2</v>
      </c>
      <c r="N9" s="14">
        <v>0</v>
      </c>
      <c r="P9" s="73">
        <v>0</v>
      </c>
      <c r="Q9" s="73"/>
      <c r="S9" s="14">
        <v>3324131192</v>
      </c>
      <c r="U9" s="14">
        <f>N9+P9+S9</f>
        <v>3324131192</v>
      </c>
      <c r="W9" s="15">
        <f>U9/65067897037414*100</f>
        <v>5.1087115818244846E-3</v>
      </c>
    </row>
    <row r="10" spans="1:25" ht="21.75" customHeight="1">
      <c r="A10" s="38" t="s">
        <v>45</v>
      </c>
      <c r="B10" s="38"/>
      <c r="D10" s="16">
        <v>0</v>
      </c>
      <c r="F10" s="16">
        <v>0</v>
      </c>
      <c r="H10" s="16">
        <v>2484198116</v>
      </c>
      <c r="J10" s="16">
        <f>D10+F10+H10</f>
        <v>2484198116</v>
      </c>
      <c r="L10" s="17">
        <f t="shared" ref="L10:L57" si="0">J10/13681363665690*100</f>
        <v>1.8157532952872597E-2</v>
      </c>
      <c r="N10" s="16">
        <v>16054789020</v>
      </c>
      <c r="P10" s="75">
        <v>0</v>
      </c>
      <c r="Q10" s="75"/>
      <c r="S10" s="16">
        <v>-2330234231</v>
      </c>
      <c r="U10" s="16">
        <f t="shared" ref="U10:U57" si="1">N10+P10+S10</f>
        <v>13724554789</v>
      </c>
      <c r="W10" s="17">
        <f t="shared" ref="W10:W57" si="2">U10/65067897037414*100</f>
        <v>2.1092666912392127E-2</v>
      </c>
    </row>
    <row r="11" spans="1:25" ht="21.75" customHeight="1">
      <c r="A11" s="38" t="s">
        <v>19</v>
      </c>
      <c r="B11" s="38"/>
      <c r="D11" s="16">
        <v>0</v>
      </c>
      <c r="F11" s="16">
        <v>-4993631047</v>
      </c>
      <c r="H11" s="16">
        <v>6089101355</v>
      </c>
      <c r="J11" s="16">
        <f t="shared" ref="J11:J57" si="3">D11+F11+H11</f>
        <v>1095470308</v>
      </c>
      <c r="L11" s="17">
        <f t="shared" si="0"/>
        <v>8.0070257232267746E-3</v>
      </c>
      <c r="N11" s="16">
        <v>0</v>
      </c>
      <c r="P11" s="75">
        <v>46497193352</v>
      </c>
      <c r="Q11" s="75"/>
      <c r="S11" s="16">
        <v>30572265122</v>
      </c>
      <c r="U11" s="16">
        <f t="shared" si="1"/>
        <v>77069458474</v>
      </c>
      <c r="W11" s="17">
        <f t="shared" si="2"/>
        <v>0.1184446739222033</v>
      </c>
      <c r="Y11" s="16"/>
    </row>
    <row r="12" spans="1:25" ht="21.75" customHeight="1">
      <c r="A12" s="38" t="s">
        <v>27</v>
      </c>
      <c r="B12" s="38"/>
      <c r="D12" s="16">
        <v>0</v>
      </c>
      <c r="F12" s="16">
        <v>-3661916281</v>
      </c>
      <c r="H12" s="16">
        <v>1131941155</v>
      </c>
      <c r="J12" s="16">
        <f t="shared" si="3"/>
        <v>-2529975126</v>
      </c>
      <c r="L12" s="17">
        <f t="shared" si="0"/>
        <v>-1.8492126865574436E-2</v>
      </c>
      <c r="N12" s="16">
        <v>0</v>
      </c>
      <c r="P12" s="75">
        <v>208857160</v>
      </c>
      <c r="Q12" s="75"/>
      <c r="S12" s="16">
        <v>8439827864</v>
      </c>
      <c r="U12" s="16">
        <f t="shared" si="1"/>
        <v>8648685024</v>
      </c>
      <c r="W12" s="17">
        <f t="shared" si="2"/>
        <v>1.3291785070335087E-2</v>
      </c>
    </row>
    <row r="13" spans="1:25" ht="21.75" customHeight="1">
      <c r="A13" s="38" t="s">
        <v>46</v>
      </c>
      <c r="B13" s="38"/>
      <c r="D13" s="16">
        <v>0</v>
      </c>
      <c r="F13" s="16">
        <v>-4431389146</v>
      </c>
      <c r="H13" s="16">
        <v>15275127202</v>
      </c>
      <c r="J13" s="16">
        <f t="shared" si="3"/>
        <v>10843738056</v>
      </c>
      <c r="L13" s="17">
        <f t="shared" si="0"/>
        <v>7.925919024573426E-2</v>
      </c>
      <c r="N13" s="16">
        <v>0</v>
      </c>
      <c r="P13" s="75">
        <v>7569677119</v>
      </c>
      <c r="Q13" s="75"/>
      <c r="S13" s="16">
        <v>15477305572</v>
      </c>
      <c r="U13" s="16">
        <f t="shared" si="1"/>
        <v>23046982691</v>
      </c>
      <c r="W13" s="17">
        <f t="shared" si="2"/>
        <v>3.541989789180984E-2</v>
      </c>
    </row>
    <row r="14" spans="1:25" ht="21.75" customHeight="1">
      <c r="A14" s="38" t="s">
        <v>30</v>
      </c>
      <c r="B14" s="38"/>
      <c r="D14" s="16">
        <v>0</v>
      </c>
      <c r="F14" s="16">
        <v>-4209580450</v>
      </c>
      <c r="H14" s="16">
        <v>4616569548</v>
      </c>
      <c r="J14" s="16">
        <f t="shared" si="3"/>
        <v>406989098</v>
      </c>
      <c r="L14" s="17">
        <f t="shared" si="0"/>
        <v>2.9747699713636262E-3</v>
      </c>
      <c r="N14" s="16">
        <v>0</v>
      </c>
      <c r="P14" s="75">
        <v>10179172559</v>
      </c>
      <c r="Q14" s="75"/>
      <c r="S14" s="16">
        <v>4616569548</v>
      </c>
      <c r="U14" s="16">
        <f t="shared" si="1"/>
        <v>14795742107</v>
      </c>
      <c r="W14" s="17">
        <f t="shared" si="2"/>
        <v>2.2738927767240513E-2</v>
      </c>
    </row>
    <row r="15" spans="1:25" ht="21.75" customHeight="1">
      <c r="A15" s="38" t="s">
        <v>42</v>
      </c>
      <c r="B15" s="38"/>
      <c r="D15" s="16">
        <v>0</v>
      </c>
      <c r="F15" s="16">
        <v>0</v>
      </c>
      <c r="H15" s="16">
        <v>-2041389820</v>
      </c>
      <c r="J15" s="16">
        <f t="shared" si="3"/>
        <v>-2041389820</v>
      </c>
      <c r="L15" s="17">
        <f t="shared" si="0"/>
        <v>-1.492095283688262E-2</v>
      </c>
      <c r="N15" s="16">
        <v>0</v>
      </c>
      <c r="P15" s="75">
        <v>0</v>
      </c>
      <c r="Q15" s="75"/>
      <c r="S15" s="16">
        <v>-1657618922</v>
      </c>
      <c r="U15" s="16">
        <f t="shared" si="1"/>
        <v>-1657618922</v>
      </c>
      <c r="W15" s="17">
        <f t="shared" si="2"/>
        <v>-2.547521892473135E-3</v>
      </c>
    </row>
    <row r="16" spans="1:25" ht="21.75" customHeight="1">
      <c r="A16" s="38" t="s">
        <v>29</v>
      </c>
      <c r="B16" s="38"/>
      <c r="D16" s="16">
        <v>0</v>
      </c>
      <c r="F16" s="16">
        <v>318386401</v>
      </c>
      <c r="H16" s="16">
        <v>0</v>
      </c>
      <c r="J16" s="16">
        <f t="shared" si="3"/>
        <v>318386401</v>
      </c>
      <c r="L16" s="17">
        <f t="shared" si="0"/>
        <v>2.327153994147868E-3</v>
      </c>
      <c r="N16" s="16">
        <v>0</v>
      </c>
      <c r="P16" s="75">
        <v>4848251914</v>
      </c>
      <c r="Q16" s="75"/>
      <c r="S16" s="16">
        <v>2355914164</v>
      </c>
      <c r="U16" s="16">
        <f t="shared" si="1"/>
        <v>7204166078</v>
      </c>
      <c r="W16" s="17">
        <f t="shared" si="2"/>
        <v>1.107176719397833E-2</v>
      </c>
    </row>
    <row r="17" spans="1:23" ht="21.75" customHeight="1">
      <c r="A17" s="38" t="s">
        <v>488</v>
      </c>
      <c r="B17" s="38"/>
      <c r="D17" s="16">
        <v>0</v>
      </c>
      <c r="F17" s="16">
        <v>-6555110679</v>
      </c>
      <c r="H17" s="16">
        <v>0</v>
      </c>
      <c r="J17" s="16">
        <f t="shared" si="3"/>
        <v>-6555110679</v>
      </c>
      <c r="L17" s="17">
        <f t="shared" si="0"/>
        <v>-4.7912699634166195E-2</v>
      </c>
      <c r="N17" s="16">
        <v>0</v>
      </c>
      <c r="P17" s="75">
        <v>59099724086</v>
      </c>
      <c r="Q17" s="75"/>
      <c r="S17" s="16">
        <v>5153262891</v>
      </c>
      <c r="U17" s="16">
        <f t="shared" si="1"/>
        <v>64252986977</v>
      </c>
      <c r="W17" s="17">
        <f t="shared" si="2"/>
        <v>9.8747600433520363E-2</v>
      </c>
    </row>
    <row r="18" spans="1:23" ht="21.75" customHeight="1">
      <c r="A18" s="38" t="s">
        <v>356</v>
      </c>
      <c r="B18" s="38"/>
      <c r="D18" s="16">
        <v>0</v>
      </c>
      <c r="F18" s="16">
        <v>0</v>
      </c>
      <c r="H18" s="16">
        <v>0</v>
      </c>
      <c r="J18" s="16">
        <f t="shared" si="3"/>
        <v>0</v>
      </c>
      <c r="L18" s="17">
        <f t="shared" si="0"/>
        <v>0</v>
      </c>
      <c r="N18" s="16">
        <v>0</v>
      </c>
      <c r="P18" s="75">
        <v>0</v>
      </c>
      <c r="Q18" s="75"/>
      <c r="S18" s="16">
        <v>82016255559</v>
      </c>
      <c r="U18" s="16">
        <f t="shared" si="1"/>
        <v>82016255559</v>
      </c>
      <c r="W18" s="17">
        <f t="shared" si="2"/>
        <v>0.1260471896177015</v>
      </c>
    </row>
    <row r="19" spans="1:23" ht="21.75" customHeight="1">
      <c r="A19" s="38" t="s">
        <v>357</v>
      </c>
      <c r="B19" s="38"/>
      <c r="D19" s="16">
        <v>0</v>
      </c>
      <c r="F19" s="16">
        <v>0</v>
      </c>
      <c r="H19" s="16">
        <v>0</v>
      </c>
      <c r="J19" s="16">
        <f t="shared" si="3"/>
        <v>0</v>
      </c>
      <c r="L19" s="17">
        <f t="shared" si="0"/>
        <v>0</v>
      </c>
      <c r="N19" s="16">
        <v>0</v>
      </c>
      <c r="P19" s="75">
        <v>0</v>
      </c>
      <c r="Q19" s="75"/>
      <c r="S19" s="16">
        <v>1851693231</v>
      </c>
      <c r="U19" s="16">
        <f t="shared" si="1"/>
        <v>1851693231</v>
      </c>
      <c r="W19" s="17">
        <f t="shared" si="2"/>
        <v>2.8457861945888271E-3</v>
      </c>
    </row>
    <row r="20" spans="1:23" ht="21.75" customHeight="1">
      <c r="A20" s="38" t="s">
        <v>35</v>
      </c>
      <c r="B20" s="38"/>
      <c r="D20" s="16">
        <v>0</v>
      </c>
      <c r="F20" s="16">
        <v>-650677515</v>
      </c>
      <c r="H20" s="16">
        <v>0</v>
      </c>
      <c r="J20" s="16">
        <f t="shared" si="3"/>
        <v>-650677515</v>
      </c>
      <c r="L20" s="17">
        <f t="shared" si="0"/>
        <v>-4.7559404961346301E-3</v>
      </c>
      <c r="N20" s="16">
        <v>0</v>
      </c>
      <c r="P20" s="75">
        <v>-8774619973</v>
      </c>
      <c r="Q20" s="75"/>
      <c r="S20" s="16">
        <v>7754338</v>
      </c>
      <c r="U20" s="16">
        <f t="shared" si="1"/>
        <v>-8766865635</v>
      </c>
      <c r="W20" s="17">
        <f t="shared" si="2"/>
        <v>-1.3473411673284997E-2</v>
      </c>
    </row>
    <row r="21" spans="1:23" ht="21.75" customHeight="1">
      <c r="A21" s="38" t="s">
        <v>23</v>
      </c>
      <c r="B21" s="38"/>
      <c r="D21" s="16">
        <v>0</v>
      </c>
      <c r="F21" s="16">
        <v>-9409024736</v>
      </c>
      <c r="H21" s="16">
        <v>0</v>
      </c>
      <c r="J21" s="16">
        <f t="shared" si="3"/>
        <v>-9409024736</v>
      </c>
      <c r="L21" s="17">
        <f t="shared" si="0"/>
        <v>-6.8772565117875398E-2</v>
      </c>
      <c r="N21" s="16">
        <v>0</v>
      </c>
      <c r="P21" s="75">
        <v>50757270926</v>
      </c>
      <c r="Q21" s="75"/>
      <c r="S21" s="16">
        <v>8801783780</v>
      </c>
      <c r="U21" s="16">
        <f t="shared" si="1"/>
        <v>59559054706</v>
      </c>
      <c r="W21" s="17">
        <f t="shared" si="2"/>
        <v>9.153370159136015E-2</v>
      </c>
    </row>
    <row r="22" spans="1:23" ht="21.75" customHeight="1">
      <c r="A22" s="38" t="s">
        <v>358</v>
      </c>
      <c r="B22" s="38"/>
      <c r="D22" s="16">
        <v>0</v>
      </c>
      <c r="F22" s="16">
        <v>0</v>
      </c>
      <c r="H22" s="16">
        <v>0</v>
      </c>
      <c r="J22" s="16">
        <f t="shared" si="3"/>
        <v>0</v>
      </c>
      <c r="L22" s="17">
        <f t="shared" si="0"/>
        <v>0</v>
      </c>
      <c r="N22" s="16">
        <v>0</v>
      </c>
      <c r="P22" s="75">
        <v>0</v>
      </c>
      <c r="Q22" s="75"/>
      <c r="S22" s="16">
        <v>3184422206</v>
      </c>
      <c r="U22" s="16">
        <f t="shared" si="1"/>
        <v>3184422206</v>
      </c>
      <c r="W22" s="17">
        <f t="shared" si="2"/>
        <v>4.893998962605106E-3</v>
      </c>
    </row>
    <row r="23" spans="1:23" ht="21.75" customHeight="1">
      <c r="A23" s="38" t="s">
        <v>43</v>
      </c>
      <c r="B23" s="38"/>
      <c r="D23" s="16">
        <v>0</v>
      </c>
      <c r="F23" s="16">
        <v>-4628811063</v>
      </c>
      <c r="H23" s="16">
        <v>0</v>
      </c>
      <c r="J23" s="16">
        <f t="shared" si="3"/>
        <v>-4628811063</v>
      </c>
      <c r="L23" s="17">
        <f t="shared" si="0"/>
        <v>-3.3832965602749752E-2</v>
      </c>
      <c r="N23" s="16">
        <v>0</v>
      </c>
      <c r="P23" s="75">
        <v>11356238635</v>
      </c>
      <c r="Q23" s="75"/>
      <c r="S23" s="16">
        <v>2900838896</v>
      </c>
      <c r="U23" s="16">
        <f t="shared" si="1"/>
        <v>14257077531</v>
      </c>
      <c r="W23" s="17">
        <f t="shared" si="2"/>
        <v>2.1911077782031572E-2</v>
      </c>
    </row>
    <row r="24" spans="1:23" ht="21.75" customHeight="1">
      <c r="A24" s="38" t="s">
        <v>36</v>
      </c>
      <c r="B24" s="38"/>
      <c r="D24" s="16">
        <v>0</v>
      </c>
      <c r="F24" s="16">
        <v>-3160282384</v>
      </c>
      <c r="H24" s="16">
        <v>0</v>
      </c>
      <c r="J24" s="16">
        <f t="shared" si="3"/>
        <v>-3160282384</v>
      </c>
      <c r="L24" s="17">
        <f t="shared" si="0"/>
        <v>-2.3099176816162907E-2</v>
      </c>
      <c r="N24" s="16">
        <v>0</v>
      </c>
      <c r="P24" s="75">
        <v>25953331022</v>
      </c>
      <c r="Q24" s="75"/>
      <c r="S24" s="16">
        <v>4036969034</v>
      </c>
      <c r="U24" s="16">
        <f t="shared" si="1"/>
        <v>29990300056</v>
      </c>
      <c r="W24" s="17">
        <f t="shared" si="2"/>
        <v>4.6090778127892459E-2</v>
      </c>
    </row>
    <row r="25" spans="1:23" ht="21.75" customHeight="1">
      <c r="A25" s="38" t="s">
        <v>359</v>
      </c>
      <c r="B25" s="38"/>
      <c r="D25" s="16">
        <v>0</v>
      </c>
      <c r="F25" s="16">
        <v>0</v>
      </c>
      <c r="H25" s="16">
        <v>0</v>
      </c>
      <c r="J25" s="16">
        <f t="shared" si="3"/>
        <v>0</v>
      </c>
      <c r="L25" s="17">
        <f t="shared" si="0"/>
        <v>0</v>
      </c>
      <c r="N25" s="16">
        <v>0</v>
      </c>
      <c r="P25" s="75">
        <v>0</v>
      </c>
      <c r="Q25" s="75"/>
      <c r="S25" s="16">
        <v>7785481725</v>
      </c>
      <c r="U25" s="16">
        <f t="shared" si="1"/>
        <v>7785481725</v>
      </c>
      <c r="W25" s="17">
        <f t="shared" si="2"/>
        <v>1.1965165741445974E-2</v>
      </c>
    </row>
    <row r="26" spans="1:23" ht="21.75" customHeight="1">
      <c r="A26" s="38" t="s">
        <v>360</v>
      </c>
      <c r="B26" s="38"/>
      <c r="D26" s="16">
        <v>0</v>
      </c>
      <c r="F26" s="16">
        <v>0</v>
      </c>
      <c r="H26" s="16">
        <v>0</v>
      </c>
      <c r="J26" s="16">
        <f t="shared" si="3"/>
        <v>0</v>
      </c>
      <c r="L26" s="17">
        <f t="shared" si="0"/>
        <v>0</v>
      </c>
      <c r="N26" s="16">
        <v>0</v>
      </c>
      <c r="P26" s="75">
        <v>0</v>
      </c>
      <c r="Q26" s="75"/>
      <c r="S26" s="16">
        <v>1743534697</v>
      </c>
      <c r="U26" s="16">
        <f t="shared" si="1"/>
        <v>1743534697</v>
      </c>
      <c r="W26" s="17">
        <f t="shared" si="2"/>
        <v>2.6795620826618517E-3</v>
      </c>
    </row>
    <row r="27" spans="1:23" ht="21.75" customHeight="1">
      <c r="A27" s="38" t="s">
        <v>361</v>
      </c>
      <c r="B27" s="38"/>
      <c r="D27" s="16">
        <v>0</v>
      </c>
      <c r="F27" s="16">
        <v>0</v>
      </c>
      <c r="H27" s="16">
        <v>0</v>
      </c>
      <c r="J27" s="16">
        <f t="shared" si="3"/>
        <v>0</v>
      </c>
      <c r="L27" s="17">
        <f t="shared" si="0"/>
        <v>0</v>
      </c>
      <c r="N27" s="16">
        <v>0</v>
      </c>
      <c r="P27" s="75">
        <v>0</v>
      </c>
      <c r="Q27" s="75"/>
      <c r="S27" s="16">
        <v>4381427154</v>
      </c>
      <c r="U27" s="16">
        <f t="shared" si="1"/>
        <v>4381427154</v>
      </c>
      <c r="W27" s="17">
        <f t="shared" si="2"/>
        <v>6.7336234202877068E-3</v>
      </c>
    </row>
    <row r="28" spans="1:23" ht="21.75" customHeight="1">
      <c r="A28" s="38" t="s">
        <v>362</v>
      </c>
      <c r="B28" s="38"/>
      <c r="D28" s="16">
        <v>0</v>
      </c>
      <c r="F28" s="16">
        <v>0</v>
      </c>
      <c r="H28" s="16">
        <v>0</v>
      </c>
      <c r="J28" s="16">
        <f t="shared" si="3"/>
        <v>0</v>
      </c>
      <c r="L28" s="17">
        <f t="shared" si="0"/>
        <v>0</v>
      </c>
      <c r="N28" s="16">
        <v>0</v>
      </c>
      <c r="P28" s="75">
        <v>0</v>
      </c>
      <c r="Q28" s="75"/>
      <c r="S28" s="16">
        <v>12355425101</v>
      </c>
      <c r="U28" s="16">
        <f t="shared" si="1"/>
        <v>12355425101</v>
      </c>
      <c r="W28" s="17">
        <f t="shared" si="2"/>
        <v>1.8988511483467245E-2</v>
      </c>
    </row>
    <row r="29" spans="1:23" ht="21.75" customHeight="1">
      <c r="A29" s="38" t="s">
        <v>22</v>
      </c>
      <c r="B29" s="38"/>
      <c r="D29" s="16">
        <v>0</v>
      </c>
      <c r="F29" s="16">
        <v>-320928234</v>
      </c>
      <c r="H29" s="16">
        <v>0</v>
      </c>
      <c r="J29" s="16">
        <f t="shared" si="3"/>
        <v>-320928234</v>
      </c>
      <c r="L29" s="17">
        <f t="shared" si="0"/>
        <v>-2.3457327927392272E-3</v>
      </c>
      <c r="N29" s="16">
        <v>0</v>
      </c>
      <c r="P29" s="75">
        <v>11034955537</v>
      </c>
      <c r="Q29" s="75"/>
      <c r="S29" s="16">
        <v>-5260</v>
      </c>
      <c r="U29" s="16">
        <f t="shared" si="1"/>
        <v>11034950277</v>
      </c>
      <c r="W29" s="17">
        <f t="shared" si="2"/>
        <v>1.6959131583205941E-2</v>
      </c>
    </row>
    <row r="30" spans="1:23" ht="21.75" customHeight="1">
      <c r="A30" s="38" t="s">
        <v>363</v>
      </c>
      <c r="B30" s="38"/>
      <c r="D30" s="16">
        <v>0</v>
      </c>
      <c r="F30" s="16">
        <v>0</v>
      </c>
      <c r="H30" s="16">
        <v>0</v>
      </c>
      <c r="J30" s="16">
        <f t="shared" si="3"/>
        <v>0</v>
      </c>
      <c r="L30" s="17">
        <f t="shared" si="0"/>
        <v>0</v>
      </c>
      <c r="N30" s="16">
        <v>0</v>
      </c>
      <c r="P30" s="16">
        <v>0</v>
      </c>
      <c r="Q30" s="16">
        <v>0</v>
      </c>
      <c r="S30" s="16">
        <v>-3642595329</v>
      </c>
      <c r="U30" s="16">
        <f t="shared" si="1"/>
        <v>-3642595329</v>
      </c>
      <c r="W30" s="17">
        <f t="shared" si="2"/>
        <v>-5.5981451604398859E-3</v>
      </c>
    </row>
    <row r="31" spans="1:23" ht="21.75" customHeight="1">
      <c r="A31" s="38" t="s">
        <v>364</v>
      </c>
      <c r="B31" s="38"/>
      <c r="D31" s="16">
        <v>0</v>
      </c>
      <c r="F31" s="16">
        <v>0</v>
      </c>
      <c r="H31" s="16">
        <v>0</v>
      </c>
      <c r="J31" s="16">
        <f t="shared" si="3"/>
        <v>0</v>
      </c>
      <c r="L31" s="17">
        <f t="shared" si="0"/>
        <v>0</v>
      </c>
      <c r="N31" s="16">
        <v>0</v>
      </c>
      <c r="P31" s="16">
        <v>0</v>
      </c>
      <c r="Q31" s="16">
        <v>0</v>
      </c>
      <c r="S31" s="16">
        <v>36399560844</v>
      </c>
      <c r="U31" s="16">
        <f t="shared" si="1"/>
        <v>36399560844</v>
      </c>
      <c r="W31" s="17">
        <f t="shared" si="2"/>
        <v>5.5940890210529275E-2</v>
      </c>
    </row>
    <row r="32" spans="1:23" ht="21.75" customHeight="1">
      <c r="A32" s="38" t="s">
        <v>365</v>
      </c>
      <c r="B32" s="38"/>
      <c r="D32" s="16">
        <v>0</v>
      </c>
      <c r="F32" s="16">
        <v>0</v>
      </c>
      <c r="H32" s="16">
        <v>0</v>
      </c>
      <c r="J32" s="16">
        <f t="shared" si="3"/>
        <v>0</v>
      </c>
      <c r="L32" s="17">
        <f t="shared" si="0"/>
        <v>0</v>
      </c>
      <c r="N32" s="16">
        <v>0</v>
      </c>
      <c r="P32" s="16">
        <v>0</v>
      </c>
      <c r="Q32" s="16">
        <v>0</v>
      </c>
      <c r="S32" s="16">
        <v>603531122</v>
      </c>
      <c r="U32" s="16">
        <f t="shared" si="1"/>
        <v>603531122</v>
      </c>
      <c r="W32" s="17">
        <f t="shared" si="2"/>
        <v>9.2754053762175519E-4</v>
      </c>
    </row>
    <row r="33" spans="1:23" ht="21.75" customHeight="1">
      <c r="A33" s="38" t="s">
        <v>366</v>
      </c>
      <c r="B33" s="38"/>
      <c r="D33" s="16">
        <v>0</v>
      </c>
      <c r="F33" s="16">
        <v>0</v>
      </c>
      <c r="H33" s="16">
        <v>0</v>
      </c>
      <c r="J33" s="16">
        <f t="shared" si="3"/>
        <v>0</v>
      </c>
      <c r="L33" s="17">
        <f t="shared" si="0"/>
        <v>0</v>
      </c>
      <c r="N33" s="16">
        <v>0</v>
      </c>
      <c r="P33" s="16">
        <v>0</v>
      </c>
      <c r="Q33" s="16">
        <v>0</v>
      </c>
      <c r="S33" s="16">
        <v>361907437</v>
      </c>
      <c r="U33" s="16">
        <f t="shared" si="1"/>
        <v>361907437</v>
      </c>
      <c r="W33" s="17">
        <f t="shared" si="2"/>
        <v>5.5619968291260966E-4</v>
      </c>
    </row>
    <row r="34" spans="1:23" ht="21.75" customHeight="1">
      <c r="A34" s="38" t="s">
        <v>47</v>
      </c>
      <c r="B34" s="38"/>
      <c r="D34" s="16">
        <v>0</v>
      </c>
      <c r="F34" s="16">
        <v>-615604099</v>
      </c>
      <c r="H34" s="16">
        <v>0</v>
      </c>
      <c r="J34" s="16">
        <f t="shared" si="3"/>
        <v>-615604099</v>
      </c>
      <c r="L34" s="17">
        <f t="shared" si="0"/>
        <v>-4.4995814309344503E-3</v>
      </c>
      <c r="N34" s="16">
        <v>0</v>
      </c>
      <c r="P34" s="75">
        <v>8251975160</v>
      </c>
      <c r="Q34" s="75"/>
      <c r="S34" s="16">
        <v>4498886107</v>
      </c>
      <c r="U34" s="16">
        <f t="shared" si="1"/>
        <v>12750861267</v>
      </c>
      <c r="W34" s="17">
        <f t="shared" si="2"/>
        <v>1.959624000091514E-2</v>
      </c>
    </row>
    <row r="35" spans="1:23" ht="21.75" customHeight="1">
      <c r="A35" s="38" t="s">
        <v>20</v>
      </c>
      <c r="B35" s="38"/>
      <c r="D35" s="16">
        <v>0</v>
      </c>
      <c r="F35" s="16">
        <v>-805561975</v>
      </c>
      <c r="H35" s="16">
        <v>0</v>
      </c>
      <c r="J35" s="16">
        <f t="shared" si="3"/>
        <v>-805561975</v>
      </c>
      <c r="L35" s="17">
        <f t="shared" si="0"/>
        <v>-5.8880239914986037E-3</v>
      </c>
      <c r="N35" s="16">
        <v>0</v>
      </c>
      <c r="P35" s="75">
        <v>14640953020</v>
      </c>
      <c r="Q35" s="75"/>
      <c r="S35" s="16">
        <v>11536909559</v>
      </c>
      <c r="U35" s="16">
        <f t="shared" si="1"/>
        <v>26177862579</v>
      </c>
      <c r="W35" s="17">
        <f t="shared" si="2"/>
        <v>4.0231610011843083E-2</v>
      </c>
    </row>
    <row r="36" spans="1:23" ht="21.75" customHeight="1">
      <c r="A36" s="38" t="s">
        <v>367</v>
      </c>
      <c r="B36" s="38"/>
      <c r="D36" s="16">
        <v>0</v>
      </c>
      <c r="F36" s="16">
        <v>0</v>
      </c>
      <c r="H36" s="16">
        <v>0</v>
      </c>
      <c r="J36" s="16">
        <f t="shared" si="3"/>
        <v>0</v>
      </c>
      <c r="L36" s="17">
        <f t="shared" si="0"/>
        <v>0</v>
      </c>
      <c r="N36" s="16">
        <v>0</v>
      </c>
      <c r="P36" s="16">
        <v>0</v>
      </c>
      <c r="Q36" s="16">
        <v>0</v>
      </c>
      <c r="S36" s="16">
        <v>3885017694</v>
      </c>
      <c r="U36" s="16">
        <f t="shared" si="1"/>
        <v>3885017694</v>
      </c>
      <c r="W36" s="17">
        <f t="shared" si="2"/>
        <v>5.9707134714467825E-3</v>
      </c>
    </row>
    <row r="37" spans="1:23" ht="21.75" customHeight="1">
      <c r="A37" s="38" t="s">
        <v>368</v>
      </c>
      <c r="B37" s="38"/>
      <c r="D37" s="16">
        <v>0</v>
      </c>
      <c r="F37" s="16">
        <v>0</v>
      </c>
      <c r="H37" s="16">
        <v>0</v>
      </c>
      <c r="J37" s="16">
        <f t="shared" si="3"/>
        <v>0</v>
      </c>
      <c r="L37" s="17">
        <f t="shared" si="0"/>
        <v>0</v>
      </c>
      <c r="N37" s="16">
        <v>0</v>
      </c>
      <c r="P37" s="16">
        <v>0</v>
      </c>
      <c r="Q37" s="16">
        <v>0</v>
      </c>
      <c r="S37" s="16">
        <v>2069259439</v>
      </c>
      <c r="U37" s="16">
        <f t="shared" si="1"/>
        <v>2069259439</v>
      </c>
      <c r="W37" s="17">
        <f t="shared" si="2"/>
        <v>3.180154166977576E-3</v>
      </c>
    </row>
    <row r="38" spans="1:23" ht="21.75" customHeight="1">
      <c r="A38" s="38" t="s">
        <v>37</v>
      </c>
      <c r="B38" s="38"/>
      <c r="D38" s="16">
        <v>0</v>
      </c>
      <c r="F38" s="16">
        <v>20366629</v>
      </c>
      <c r="H38" s="16">
        <v>0</v>
      </c>
      <c r="J38" s="16">
        <f t="shared" si="3"/>
        <v>20366629</v>
      </c>
      <c r="L38" s="17">
        <f t="shared" si="0"/>
        <v>1.4886402772170472E-4</v>
      </c>
      <c r="N38" s="16">
        <v>0</v>
      </c>
      <c r="P38" s="75">
        <v>27763936</v>
      </c>
      <c r="Q38" s="75"/>
      <c r="S38" s="16">
        <v>299079422</v>
      </c>
      <c r="U38" s="16">
        <f t="shared" si="1"/>
        <v>326843358</v>
      </c>
      <c r="W38" s="17">
        <f t="shared" si="2"/>
        <v>5.023112362338455E-4</v>
      </c>
    </row>
    <row r="39" spans="1:23" ht="21.75" customHeight="1">
      <c r="A39" s="38" t="s">
        <v>50</v>
      </c>
      <c r="B39" s="38"/>
      <c r="D39" s="16">
        <v>5019013214</v>
      </c>
      <c r="F39" s="16">
        <v>-5497166822</v>
      </c>
      <c r="H39" s="16">
        <v>0</v>
      </c>
      <c r="J39" s="16">
        <f t="shared" si="3"/>
        <v>-478153608</v>
      </c>
      <c r="L39" s="17">
        <f t="shared" si="0"/>
        <v>-3.4949265269448933E-3</v>
      </c>
      <c r="N39" s="16">
        <v>5019021714</v>
      </c>
      <c r="P39" s="75">
        <v>-4236102360</v>
      </c>
      <c r="Q39" s="75"/>
      <c r="S39" s="16">
        <v>2897377002</v>
      </c>
      <c r="U39" s="16">
        <f t="shared" si="1"/>
        <v>3680296356</v>
      </c>
      <c r="W39" s="17">
        <f t="shared" si="2"/>
        <v>5.6560862169616945E-3</v>
      </c>
    </row>
    <row r="40" spans="1:23" ht="21.75" customHeight="1">
      <c r="A40" s="38" t="s">
        <v>369</v>
      </c>
      <c r="B40" s="38"/>
      <c r="D40" s="16">
        <v>0</v>
      </c>
      <c r="F40" s="16">
        <v>0</v>
      </c>
      <c r="H40" s="16">
        <v>0</v>
      </c>
      <c r="J40" s="16">
        <f t="shared" si="3"/>
        <v>0</v>
      </c>
      <c r="L40" s="17">
        <f t="shared" si="0"/>
        <v>0</v>
      </c>
      <c r="N40" s="16">
        <v>0</v>
      </c>
      <c r="P40" s="75">
        <v>0</v>
      </c>
      <c r="Q40" s="75"/>
      <c r="S40" s="16">
        <v>395274445</v>
      </c>
      <c r="U40" s="16">
        <f t="shared" si="1"/>
        <v>395274445</v>
      </c>
      <c r="W40" s="17">
        <f t="shared" si="2"/>
        <v>6.0747997552881947E-4</v>
      </c>
    </row>
    <row r="41" spans="1:23" ht="21.75" customHeight="1">
      <c r="A41" s="38" t="s">
        <v>38</v>
      </c>
      <c r="B41" s="38"/>
      <c r="D41" s="16">
        <v>0</v>
      </c>
      <c r="F41" s="16">
        <v>-8706652729</v>
      </c>
      <c r="H41" s="16">
        <v>0</v>
      </c>
      <c r="J41" s="16">
        <f t="shared" si="3"/>
        <v>-8706652729</v>
      </c>
      <c r="L41" s="17">
        <f t="shared" si="0"/>
        <v>-6.3638778573180288E-2</v>
      </c>
      <c r="N41" s="16">
        <v>0</v>
      </c>
      <c r="P41" s="75">
        <v>18451835629</v>
      </c>
      <c r="Q41" s="75"/>
      <c r="S41" s="16">
        <v>7261922009</v>
      </c>
      <c r="U41" s="16">
        <f t="shared" si="1"/>
        <v>25713757638</v>
      </c>
      <c r="W41" s="17">
        <f t="shared" si="2"/>
        <v>3.9518347462827341E-2</v>
      </c>
    </row>
    <row r="42" spans="1:23" ht="21.75" customHeight="1">
      <c r="A42" s="38" t="s">
        <v>370</v>
      </c>
      <c r="B42" s="38"/>
      <c r="D42" s="16">
        <v>0</v>
      </c>
      <c r="F42" s="16">
        <v>0</v>
      </c>
      <c r="H42" s="16">
        <v>0</v>
      </c>
      <c r="J42" s="16">
        <f t="shared" si="3"/>
        <v>0</v>
      </c>
      <c r="L42" s="17">
        <f t="shared" si="0"/>
        <v>0</v>
      </c>
      <c r="N42" s="16">
        <v>0</v>
      </c>
      <c r="P42" s="75">
        <v>0</v>
      </c>
      <c r="Q42" s="75"/>
      <c r="S42" s="16">
        <v>156783249</v>
      </c>
      <c r="U42" s="16">
        <f t="shared" si="1"/>
        <v>156783249</v>
      </c>
      <c r="W42" s="17">
        <f t="shared" si="2"/>
        <v>2.4095330591343645E-4</v>
      </c>
    </row>
    <row r="43" spans="1:23" ht="21.75" customHeight="1">
      <c r="A43" s="38" t="s">
        <v>44</v>
      </c>
      <c r="B43" s="38"/>
      <c r="D43" s="16">
        <v>0</v>
      </c>
      <c r="F43" s="16">
        <v>-12836901773</v>
      </c>
      <c r="H43" s="16">
        <v>0</v>
      </c>
      <c r="J43" s="16">
        <f t="shared" si="3"/>
        <v>-12836901773</v>
      </c>
      <c r="L43" s="17">
        <f t="shared" si="0"/>
        <v>-9.3827648227729418E-2</v>
      </c>
      <c r="N43" s="16">
        <v>0</v>
      </c>
      <c r="P43" s="75">
        <v>66712997464</v>
      </c>
      <c r="Q43" s="75"/>
      <c r="S43" s="16">
        <v>335746051</v>
      </c>
      <c r="U43" s="16">
        <f t="shared" si="1"/>
        <v>67048743515</v>
      </c>
      <c r="W43" s="17">
        <f t="shared" si="2"/>
        <v>0.10304427616040367</v>
      </c>
    </row>
    <row r="44" spans="1:23" ht="21.75" customHeight="1">
      <c r="A44" s="38" t="s">
        <v>26</v>
      </c>
      <c r="B44" s="38"/>
      <c r="D44" s="16">
        <v>0</v>
      </c>
      <c r="F44" s="16">
        <v>-5348955414</v>
      </c>
      <c r="H44" s="16">
        <v>0</v>
      </c>
      <c r="J44" s="16">
        <f t="shared" si="3"/>
        <v>-5348955414</v>
      </c>
      <c r="L44" s="17">
        <f t="shared" si="0"/>
        <v>-3.9096653993739398E-2</v>
      </c>
      <c r="N44" s="16">
        <v>44542685000</v>
      </c>
      <c r="P44" s="75">
        <v>9517745985</v>
      </c>
      <c r="Q44" s="75"/>
      <c r="S44" s="16">
        <v>0</v>
      </c>
      <c r="U44" s="16">
        <f t="shared" si="1"/>
        <v>54060430985</v>
      </c>
      <c r="W44" s="17">
        <f t="shared" si="2"/>
        <v>8.3083107717336069E-2</v>
      </c>
    </row>
    <row r="45" spans="1:23" ht="21.75" customHeight="1">
      <c r="A45" s="38" t="s">
        <v>31</v>
      </c>
      <c r="B45" s="38"/>
      <c r="D45" s="16">
        <v>0</v>
      </c>
      <c r="F45" s="16">
        <v>-1253290957</v>
      </c>
      <c r="H45" s="16">
        <v>0</v>
      </c>
      <c r="J45" s="16">
        <f t="shared" si="3"/>
        <v>-1253290957</v>
      </c>
      <c r="L45" s="17">
        <f t="shared" si="0"/>
        <v>-9.1605704491504146E-3</v>
      </c>
      <c r="N45" s="16">
        <v>0</v>
      </c>
      <c r="P45" s="75">
        <v>2389840079</v>
      </c>
      <c r="Q45" s="75"/>
      <c r="S45" s="16">
        <v>0</v>
      </c>
      <c r="U45" s="16">
        <f t="shared" si="1"/>
        <v>2389840079</v>
      </c>
      <c r="W45" s="17">
        <f t="shared" si="2"/>
        <v>3.6728405063188737E-3</v>
      </c>
    </row>
    <row r="46" spans="1:23" ht="21.75" customHeight="1">
      <c r="A46" s="38" t="s">
        <v>32</v>
      </c>
      <c r="B46" s="38"/>
      <c r="D46" s="16">
        <v>0</v>
      </c>
      <c r="F46" s="16">
        <v>58572931276</v>
      </c>
      <c r="H46" s="16">
        <v>0</v>
      </c>
      <c r="J46" s="16">
        <f t="shared" si="3"/>
        <v>58572931276</v>
      </c>
      <c r="L46" s="17">
        <f t="shared" si="0"/>
        <v>0.42812202575163372</v>
      </c>
      <c r="N46" s="16">
        <v>0</v>
      </c>
      <c r="P46" s="75">
        <v>298751990237</v>
      </c>
      <c r="Q46" s="75"/>
      <c r="S46" s="16">
        <v>0</v>
      </c>
      <c r="U46" s="16">
        <f t="shared" si="1"/>
        <v>298751990237</v>
      </c>
      <c r="W46" s="17">
        <f t="shared" si="2"/>
        <v>0.4591388439451452</v>
      </c>
    </row>
    <row r="47" spans="1:23" ht="21.75" customHeight="1">
      <c r="A47" s="38" t="s">
        <v>41</v>
      </c>
      <c r="B47" s="38"/>
      <c r="D47" s="16">
        <v>0</v>
      </c>
      <c r="F47" s="16">
        <v>-3330061527</v>
      </c>
      <c r="H47" s="16">
        <v>0</v>
      </c>
      <c r="J47" s="16">
        <f t="shared" si="3"/>
        <v>-3330061527</v>
      </c>
      <c r="L47" s="17">
        <f t="shared" si="0"/>
        <v>-2.434012872087523E-2</v>
      </c>
      <c r="N47" s="16">
        <v>0</v>
      </c>
      <c r="P47" s="75">
        <v>13845583679</v>
      </c>
      <c r="Q47" s="75"/>
      <c r="S47" s="16">
        <v>0</v>
      </c>
      <c r="U47" s="16">
        <f t="shared" si="1"/>
        <v>13845583679</v>
      </c>
      <c r="W47" s="17">
        <f t="shared" si="2"/>
        <v>2.1278670910539491E-2</v>
      </c>
    </row>
    <row r="48" spans="1:23" ht="21.75" customHeight="1">
      <c r="A48" s="38" t="s">
        <v>40</v>
      </c>
      <c r="B48" s="38"/>
      <c r="D48" s="16">
        <v>0</v>
      </c>
      <c r="F48" s="16">
        <v>-6200688002</v>
      </c>
      <c r="H48" s="16">
        <v>0</v>
      </c>
      <c r="J48" s="16">
        <f t="shared" si="3"/>
        <v>-6200688002</v>
      </c>
      <c r="L48" s="17">
        <f t="shared" si="0"/>
        <v>-4.5322148826070822E-2</v>
      </c>
      <c r="N48" s="16">
        <v>0</v>
      </c>
      <c r="P48" s="75">
        <v>12611733418</v>
      </c>
      <c r="Q48" s="75"/>
      <c r="S48" s="16">
        <v>0</v>
      </c>
      <c r="U48" s="16">
        <f t="shared" si="1"/>
        <v>12611733418</v>
      </c>
      <c r="W48" s="17">
        <f t="shared" si="2"/>
        <v>1.9382420505688482E-2</v>
      </c>
    </row>
    <row r="49" spans="1:23" ht="21.75" customHeight="1">
      <c r="A49" s="38" t="s">
        <v>25</v>
      </c>
      <c r="B49" s="38"/>
      <c r="D49" s="16">
        <v>0</v>
      </c>
      <c r="F49" s="16">
        <v>-1102426328</v>
      </c>
      <c r="H49" s="16">
        <v>0</v>
      </c>
      <c r="J49" s="16">
        <f t="shared" si="3"/>
        <v>-1102426328</v>
      </c>
      <c r="L49" s="17">
        <f t="shared" si="0"/>
        <v>-8.0578687544477362E-3</v>
      </c>
      <c r="N49" s="16">
        <v>0</v>
      </c>
      <c r="P49" s="75">
        <v>4314571985</v>
      </c>
      <c r="Q49" s="75"/>
      <c r="S49" s="16">
        <v>0</v>
      </c>
      <c r="U49" s="16">
        <f t="shared" si="1"/>
        <v>4314571985</v>
      </c>
      <c r="W49" s="17">
        <f t="shared" si="2"/>
        <v>6.6308766403179193E-3</v>
      </c>
    </row>
    <row r="50" spans="1:23" ht="21.75" customHeight="1">
      <c r="A50" s="38" t="s">
        <v>21</v>
      </c>
      <c r="B50" s="38"/>
      <c r="D50" s="16">
        <v>0</v>
      </c>
      <c r="F50" s="16">
        <v>-2106609250</v>
      </c>
      <c r="H50" s="16">
        <v>0</v>
      </c>
      <c r="J50" s="16">
        <f t="shared" si="3"/>
        <v>-2106609250</v>
      </c>
      <c r="L50" s="17">
        <f t="shared" si="0"/>
        <v>-1.5397655536947209E-2</v>
      </c>
      <c r="N50" s="16">
        <v>0</v>
      </c>
      <c r="P50" s="75">
        <v>71624862334</v>
      </c>
      <c r="Q50" s="75"/>
      <c r="S50" s="16">
        <v>0</v>
      </c>
      <c r="U50" s="16">
        <f t="shared" si="1"/>
        <v>71624862334</v>
      </c>
      <c r="W50" s="17">
        <f t="shared" si="2"/>
        <v>0.11007711267019395</v>
      </c>
    </row>
    <row r="51" spans="1:23" ht="21.75" customHeight="1">
      <c r="A51" s="38" t="s">
        <v>49</v>
      </c>
      <c r="B51" s="38"/>
      <c r="D51" s="16">
        <v>0</v>
      </c>
      <c r="F51" s="16">
        <v>-3028391708</v>
      </c>
      <c r="H51" s="16">
        <v>0</v>
      </c>
      <c r="J51" s="16">
        <f t="shared" si="3"/>
        <v>-3028391708</v>
      </c>
      <c r="L51" s="17">
        <f t="shared" si="0"/>
        <v>-2.213515978377633E-2</v>
      </c>
      <c r="N51" s="16">
        <v>0</v>
      </c>
      <c r="P51" s="75">
        <v>23318539906</v>
      </c>
      <c r="Q51" s="75"/>
      <c r="S51" s="16">
        <v>0</v>
      </c>
      <c r="U51" s="16">
        <f t="shared" si="1"/>
        <v>23318539906</v>
      </c>
      <c r="W51" s="17">
        <f t="shared" si="2"/>
        <v>3.5837242277235198E-2</v>
      </c>
    </row>
    <row r="52" spans="1:23" ht="21.75" customHeight="1">
      <c r="A52" s="38" t="s">
        <v>28</v>
      </c>
      <c r="B52" s="38"/>
      <c r="D52" s="16">
        <v>0</v>
      </c>
      <c r="F52" s="16">
        <v>-7850992407</v>
      </c>
      <c r="H52" s="16">
        <v>0</v>
      </c>
      <c r="J52" s="16">
        <f t="shared" si="3"/>
        <v>-7850992407</v>
      </c>
      <c r="L52" s="17">
        <f t="shared" si="0"/>
        <v>-5.7384575096769398E-2</v>
      </c>
      <c r="N52" s="16">
        <v>0</v>
      </c>
      <c r="P52" s="75">
        <v>23943978156</v>
      </c>
      <c r="Q52" s="75"/>
      <c r="S52" s="16">
        <v>0</v>
      </c>
      <c r="U52" s="16">
        <f t="shared" si="1"/>
        <v>23943978156</v>
      </c>
      <c r="W52" s="17">
        <f t="shared" si="2"/>
        <v>3.6798450920017024E-2</v>
      </c>
    </row>
    <row r="53" spans="1:23" ht="21.75" customHeight="1">
      <c r="A53" s="38" t="s">
        <v>51</v>
      </c>
      <c r="B53" s="38"/>
      <c r="D53" s="16">
        <v>0</v>
      </c>
      <c r="F53" s="16">
        <v>-650530124</v>
      </c>
      <c r="H53" s="16">
        <v>0</v>
      </c>
      <c r="J53" s="16">
        <f t="shared" si="3"/>
        <v>-650530124</v>
      </c>
      <c r="L53" s="17">
        <f t="shared" si="0"/>
        <v>-4.7548631839338766E-3</v>
      </c>
      <c r="N53" s="16">
        <v>0</v>
      </c>
      <c r="P53" s="75">
        <v>-4506018823</v>
      </c>
      <c r="Q53" s="75"/>
      <c r="S53" s="16">
        <v>0</v>
      </c>
      <c r="U53" s="16">
        <f t="shared" si="1"/>
        <v>-4506018823</v>
      </c>
      <c r="W53" s="17">
        <f t="shared" si="2"/>
        <v>-6.925102897376632E-3</v>
      </c>
    </row>
    <row r="54" spans="1:23" ht="21.75" customHeight="1">
      <c r="A54" s="38" t="s">
        <v>34</v>
      </c>
      <c r="B54" s="38"/>
      <c r="D54" s="16">
        <v>0</v>
      </c>
      <c r="F54" s="16">
        <v>-603953677</v>
      </c>
      <c r="H54" s="16">
        <v>0</v>
      </c>
      <c r="J54" s="16">
        <f t="shared" si="3"/>
        <v>-603953677</v>
      </c>
      <c r="L54" s="17">
        <f t="shared" si="0"/>
        <v>-4.4144260159869123E-3</v>
      </c>
      <c r="N54" s="16">
        <v>0</v>
      </c>
      <c r="P54" s="75">
        <v>-1077086624</v>
      </c>
      <c r="Q54" s="75"/>
      <c r="S54" s="16">
        <v>0</v>
      </c>
      <c r="U54" s="16">
        <f t="shared" si="1"/>
        <v>-1077086624</v>
      </c>
      <c r="W54" s="17">
        <f t="shared" si="2"/>
        <v>-1.6553272397610696E-3</v>
      </c>
    </row>
    <row r="55" spans="1:23" ht="21.75" customHeight="1">
      <c r="A55" s="38" t="s">
        <v>48</v>
      </c>
      <c r="B55" s="38"/>
      <c r="D55" s="16">
        <v>0</v>
      </c>
      <c r="F55" s="16">
        <v>-9662008466</v>
      </c>
      <c r="H55" s="16">
        <v>0</v>
      </c>
      <c r="J55" s="16">
        <f t="shared" si="3"/>
        <v>-9662008466</v>
      </c>
      <c r="L55" s="17">
        <f t="shared" si="0"/>
        <v>-7.0621677064474919E-2</v>
      </c>
      <c r="N55" s="16">
        <v>0</v>
      </c>
      <c r="P55" s="75">
        <v>78114419241</v>
      </c>
      <c r="Q55" s="75"/>
      <c r="S55" s="16">
        <v>0</v>
      </c>
      <c r="U55" s="16">
        <f t="shared" si="1"/>
        <v>78114419241</v>
      </c>
      <c r="W55" s="17">
        <f t="shared" si="2"/>
        <v>0.1200506283399389</v>
      </c>
    </row>
    <row r="56" spans="1:23" ht="21.75" customHeight="1">
      <c r="A56" s="38" t="s">
        <v>52</v>
      </c>
      <c r="B56" s="38"/>
      <c r="D56" s="16">
        <v>0</v>
      </c>
      <c r="F56" s="16">
        <v>-1408010918</v>
      </c>
      <c r="H56" s="16">
        <v>0</v>
      </c>
      <c r="J56" s="16">
        <f t="shared" si="3"/>
        <v>-1408010918</v>
      </c>
      <c r="L56" s="17">
        <f t="shared" si="0"/>
        <v>-1.0291451586299084E-2</v>
      </c>
      <c r="N56" s="16">
        <v>0</v>
      </c>
      <c r="P56" s="75">
        <v>-1408010918</v>
      </c>
      <c r="Q56" s="75"/>
      <c r="S56" s="16">
        <v>0</v>
      </c>
      <c r="U56" s="16">
        <f t="shared" si="1"/>
        <v>-1408010918</v>
      </c>
      <c r="W56" s="17">
        <f t="shared" si="2"/>
        <v>-2.1639102877266721E-3</v>
      </c>
    </row>
    <row r="57" spans="1:23" ht="21.75" customHeight="1">
      <c r="A57" s="54" t="s">
        <v>24</v>
      </c>
      <c r="B57" s="54"/>
      <c r="D57" s="18">
        <v>0</v>
      </c>
      <c r="F57" s="16">
        <v>-12768771189</v>
      </c>
      <c r="H57" s="16">
        <v>0</v>
      </c>
      <c r="J57" s="16">
        <f t="shared" si="3"/>
        <v>-12768771189</v>
      </c>
      <c r="L57" s="17">
        <f t="shared" si="0"/>
        <v>-9.3329667283250484E-2</v>
      </c>
      <c r="N57" s="18">
        <v>0</v>
      </c>
      <c r="P57" s="75">
        <v>49110106950</v>
      </c>
      <c r="Q57" s="75"/>
      <c r="S57" s="16">
        <v>0</v>
      </c>
      <c r="U57" s="16">
        <f t="shared" si="1"/>
        <v>49110106950</v>
      </c>
      <c r="W57" s="17">
        <f t="shared" si="2"/>
        <v>7.5475171606916566E-2</v>
      </c>
    </row>
    <row r="58" spans="1:23" ht="21.75" customHeight="1">
      <c r="A58" s="77" t="s">
        <v>53</v>
      </c>
      <c r="B58" s="77"/>
      <c r="D58" s="19">
        <f>SUM(D9:D57)</f>
        <v>5019013214</v>
      </c>
      <c r="F58" s="19">
        <f>SUM(F9:F57)</f>
        <v>-66886244594</v>
      </c>
      <c r="H58" s="19">
        <f>SUM(H9:H57)</f>
        <v>30059642666</v>
      </c>
      <c r="J58" s="19">
        <f>SUM(J9:J57)</f>
        <v>-31807588714</v>
      </c>
      <c r="L58" s="20">
        <f>SUM(L9:L57)</f>
        <v>-0.23248843822320714</v>
      </c>
      <c r="N58" s="19">
        <f>SUM(N9:N57)</f>
        <v>65616495734</v>
      </c>
      <c r="Q58" s="19">
        <f>SUM(P9:Q57)</f>
        <v>903131730791</v>
      </c>
      <c r="S58" s="19">
        <f>SUM(S9:S57)</f>
        <v>262075662712</v>
      </c>
      <c r="U58" s="19">
        <f>SUM(U9:U57)</f>
        <v>1230823889237</v>
      </c>
      <c r="W58" s="20">
        <f>SUM(W9:W57)</f>
        <v>1.8915993066892531</v>
      </c>
    </row>
    <row r="60" spans="1:23">
      <c r="N60" s="22"/>
    </row>
    <row r="61" spans="1:23">
      <c r="N61" s="22"/>
    </row>
    <row r="63" spans="1:23">
      <c r="D63" s="22"/>
    </row>
  </sheetData>
  <mergeCells count="54">
    <mergeCell ref="P54:Q54"/>
    <mergeCell ref="P55:Q55"/>
    <mergeCell ref="P56:Q56"/>
    <mergeCell ref="P57:Q57"/>
    <mergeCell ref="A58:B58"/>
    <mergeCell ref="P49:Q49"/>
    <mergeCell ref="P50:Q50"/>
    <mergeCell ref="P51:Q51"/>
    <mergeCell ref="P52:Q52"/>
    <mergeCell ref="P53:Q53"/>
    <mergeCell ref="P44:Q44"/>
    <mergeCell ref="P45:Q45"/>
    <mergeCell ref="P46:Q46"/>
    <mergeCell ref="P47:Q47"/>
    <mergeCell ref="P48:Q48"/>
    <mergeCell ref="P39:Q39"/>
    <mergeCell ref="P40:Q40"/>
    <mergeCell ref="P41:Q41"/>
    <mergeCell ref="P42:Q42"/>
    <mergeCell ref="P43:Q43"/>
    <mergeCell ref="P34:Q34"/>
    <mergeCell ref="P35:Q35"/>
    <mergeCell ref="P38:Q38"/>
    <mergeCell ref="P29:Q29"/>
    <mergeCell ref="P24:Q24"/>
    <mergeCell ref="P25:Q25"/>
    <mergeCell ref="P26:Q26"/>
    <mergeCell ref="P27:Q27"/>
    <mergeCell ref="P28:Q28"/>
    <mergeCell ref="P19:Q19"/>
    <mergeCell ref="P20:Q20"/>
    <mergeCell ref="P21:Q21"/>
    <mergeCell ref="P22:Q22"/>
    <mergeCell ref="P23:Q23"/>
    <mergeCell ref="P14:Q14"/>
    <mergeCell ref="P15:Q15"/>
    <mergeCell ref="P16:Q16"/>
    <mergeCell ref="P17:Q17"/>
    <mergeCell ref="P18:Q18"/>
    <mergeCell ref="P9:Q9"/>
    <mergeCell ref="P10:Q10"/>
    <mergeCell ref="P11:Q11"/>
    <mergeCell ref="P12:Q12"/>
    <mergeCell ref="P13:Q13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34"/>
  <sheetViews>
    <sheetView rightToLeft="1" topLeftCell="A20" workbookViewId="0">
      <selection activeCell="N33" sqref="N33:S34"/>
    </sheetView>
  </sheetViews>
  <sheetFormatPr defaultRowHeight="18.75"/>
  <cols>
    <col min="1" max="1" width="5.140625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7.7109375" bestFit="1" customWidth="1"/>
    <col min="7" max="7" width="1.28515625" customWidth="1"/>
    <col min="8" max="8" width="17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7.42578125" bestFit="1" customWidth="1"/>
    <col min="18" max="18" width="1.28515625" customWidth="1"/>
    <col min="19" max="19" width="17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  <col min="25" max="26" width="29" style="6" bestFit="1" customWidth="1"/>
    <col min="27" max="27" width="17.5703125" style="16" bestFit="1" customWidth="1"/>
    <col min="28" max="28" width="9.140625" style="16"/>
  </cols>
  <sheetData>
    <row r="1" spans="1:26" ht="29.1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6" ht="21.75" customHeight="1">
      <c r="A2" s="66" t="s">
        <v>331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6" ht="21.7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6" ht="14.45" customHeight="1"/>
    <row r="5" spans="1:26" ht="14.45" customHeight="1">
      <c r="A5" s="1" t="s">
        <v>371</v>
      </c>
      <c r="B5" s="67" t="s">
        <v>372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6" ht="14.45" customHeight="1">
      <c r="D6" s="70" t="s">
        <v>350</v>
      </c>
      <c r="E6" s="70"/>
      <c r="F6" s="70"/>
      <c r="G6" s="70"/>
      <c r="H6" s="70"/>
      <c r="I6" s="70"/>
      <c r="J6" s="70"/>
      <c r="K6" s="70"/>
      <c r="L6" s="70"/>
      <c r="N6" s="70" t="s">
        <v>351</v>
      </c>
      <c r="O6" s="70"/>
      <c r="P6" s="70"/>
      <c r="Q6" s="70"/>
      <c r="R6" s="70"/>
      <c r="S6" s="70"/>
      <c r="T6" s="70"/>
      <c r="U6" s="70"/>
      <c r="V6" s="70"/>
      <c r="W6" s="70"/>
    </row>
    <row r="7" spans="1:26" ht="14.45" customHeight="1">
      <c r="D7" s="3"/>
      <c r="E7" s="3"/>
      <c r="F7" s="3"/>
      <c r="G7" s="3"/>
      <c r="H7" s="3"/>
      <c r="I7" s="3"/>
      <c r="J7" s="71" t="s">
        <v>53</v>
      </c>
      <c r="K7" s="71"/>
      <c r="L7" s="71"/>
      <c r="N7" s="3"/>
      <c r="O7" s="3"/>
      <c r="P7" s="3"/>
      <c r="Q7" s="3"/>
      <c r="R7" s="3"/>
      <c r="S7" s="3"/>
      <c r="T7" s="3"/>
      <c r="U7" s="71" t="s">
        <v>53</v>
      </c>
      <c r="V7" s="71"/>
      <c r="W7" s="71"/>
    </row>
    <row r="8" spans="1:26" ht="14.45" customHeight="1">
      <c r="A8" s="65" t="s">
        <v>72</v>
      </c>
      <c r="B8" s="65"/>
      <c r="D8" s="2" t="s">
        <v>373</v>
      </c>
      <c r="F8" s="2" t="s">
        <v>354</v>
      </c>
      <c r="H8" s="2" t="s">
        <v>355</v>
      </c>
      <c r="J8" s="4" t="s">
        <v>328</v>
      </c>
      <c r="K8" s="3"/>
      <c r="L8" s="4" t="s">
        <v>336</v>
      </c>
      <c r="N8" s="2" t="s">
        <v>373</v>
      </c>
      <c r="P8" s="70" t="s">
        <v>354</v>
      </c>
      <c r="Q8" s="70"/>
      <c r="S8" s="2" t="s">
        <v>355</v>
      </c>
      <c r="U8" s="4" t="s">
        <v>328</v>
      </c>
      <c r="V8" s="3"/>
      <c r="W8" s="4" t="s">
        <v>336</v>
      </c>
    </row>
    <row r="9" spans="1:26" ht="21.75" customHeight="1">
      <c r="A9" s="6" t="s">
        <v>477</v>
      </c>
      <c r="B9" s="53"/>
      <c r="D9" s="14">
        <v>0</v>
      </c>
      <c r="E9" s="12"/>
      <c r="F9" s="14">
        <v>-12092283492</v>
      </c>
      <c r="G9" s="12"/>
      <c r="H9" s="14">
        <v>1492198775</v>
      </c>
      <c r="I9" s="12"/>
      <c r="J9" s="14">
        <f>D9+F9+H9</f>
        <v>-10600084717</v>
      </c>
      <c r="K9" s="12"/>
      <c r="L9" s="15">
        <f>J9/13681363665690*100</f>
        <v>-7.7478276113533889E-2</v>
      </c>
      <c r="M9" s="12"/>
      <c r="N9" s="14">
        <v>0</v>
      </c>
      <c r="O9" s="12"/>
      <c r="P9" s="73">
        <v>64261116775</v>
      </c>
      <c r="Q9" s="73"/>
      <c r="R9" s="12"/>
      <c r="S9" s="14">
        <v>16776113163</v>
      </c>
      <c r="T9" s="12"/>
      <c r="U9" s="14">
        <f>N9+P9+S9</f>
        <v>81037229938</v>
      </c>
      <c r="V9" s="12"/>
      <c r="W9" s="15">
        <f>U9/65067897037414*100</f>
        <v>0.12454256803689789</v>
      </c>
      <c r="Y9" s="16"/>
      <c r="Z9" s="16"/>
    </row>
    <row r="10" spans="1:26" ht="21.75" customHeight="1">
      <c r="A10" s="38" t="s">
        <v>83</v>
      </c>
      <c r="B10" s="38"/>
      <c r="D10" s="16">
        <v>0</v>
      </c>
      <c r="E10" s="12"/>
      <c r="F10" s="16">
        <v>0</v>
      </c>
      <c r="G10" s="12"/>
      <c r="H10" s="16">
        <v>44354725</v>
      </c>
      <c r="I10" s="12"/>
      <c r="J10" s="16">
        <f t="shared" ref="J10:J32" si="0">D10+F10+H10</f>
        <v>44354725</v>
      </c>
      <c r="K10" s="12"/>
      <c r="L10" s="17">
        <f t="shared" ref="L10:L32" si="1">J10/13681363665690*100</f>
        <v>3.2419812881103642E-4</v>
      </c>
      <c r="M10" s="12"/>
      <c r="N10" s="16">
        <v>0</v>
      </c>
      <c r="O10" s="12"/>
      <c r="P10" s="75">
        <v>0</v>
      </c>
      <c r="Q10" s="75"/>
      <c r="R10" s="12"/>
      <c r="S10" s="16">
        <v>289137101</v>
      </c>
      <c r="T10" s="12"/>
      <c r="U10" s="16">
        <f t="shared" ref="U10:U32" si="2">N10+P10+S10</f>
        <v>289137101</v>
      </c>
      <c r="V10" s="12"/>
      <c r="W10" s="17">
        <f t="shared" ref="W10:W32" si="3">U10/65067897037414*100</f>
        <v>4.4436214195419028E-4</v>
      </c>
      <c r="Y10" s="16"/>
      <c r="Z10" s="16"/>
    </row>
    <row r="11" spans="1:26" ht="21.75" customHeight="1">
      <c r="A11" s="38" t="s">
        <v>85</v>
      </c>
      <c r="B11" s="38"/>
      <c r="D11" s="16">
        <v>0</v>
      </c>
      <c r="E11" s="12"/>
      <c r="F11" s="16">
        <v>1216104658575</v>
      </c>
      <c r="G11" s="12"/>
      <c r="H11" s="16">
        <v>224405177450</v>
      </c>
      <c r="I11" s="12"/>
      <c r="J11" s="16">
        <f t="shared" si="0"/>
        <v>1440509836025</v>
      </c>
      <c r="K11" s="12"/>
      <c r="L11" s="17">
        <f t="shared" si="1"/>
        <v>10.528993097650767</v>
      </c>
      <c r="M11" s="12"/>
      <c r="N11" s="16">
        <v>0</v>
      </c>
      <c r="O11" s="12"/>
      <c r="P11" s="75">
        <v>1222339455348</v>
      </c>
      <c r="Q11" s="75"/>
      <c r="R11" s="12"/>
      <c r="S11" s="16">
        <v>293788213766</v>
      </c>
      <c r="T11" s="12"/>
      <c r="U11" s="16">
        <f t="shared" si="2"/>
        <v>1516127669114</v>
      </c>
      <c r="V11" s="12"/>
      <c r="W11" s="17">
        <f t="shared" si="3"/>
        <v>2.3300701853668753</v>
      </c>
      <c r="Z11" s="16"/>
    </row>
    <row r="12" spans="1:26" ht="21.75" customHeight="1">
      <c r="A12" s="38" t="s">
        <v>84</v>
      </c>
      <c r="B12" s="38"/>
      <c r="D12" s="16">
        <v>0</v>
      </c>
      <c r="E12" s="12"/>
      <c r="F12" s="16">
        <v>0</v>
      </c>
      <c r="G12" s="12"/>
      <c r="H12" s="16">
        <v>258537329</v>
      </c>
      <c r="I12" s="12"/>
      <c r="J12" s="16">
        <f t="shared" si="0"/>
        <v>258537329</v>
      </c>
      <c r="K12" s="12"/>
      <c r="L12" s="17">
        <f t="shared" si="1"/>
        <v>1.8897043841350229E-3</v>
      </c>
      <c r="M12" s="12"/>
      <c r="N12" s="16">
        <v>0</v>
      </c>
      <c r="O12" s="12"/>
      <c r="P12" s="75">
        <v>0</v>
      </c>
      <c r="Q12" s="75"/>
      <c r="R12" s="12"/>
      <c r="S12" s="16">
        <v>342853653</v>
      </c>
      <c r="T12" s="12"/>
      <c r="U12" s="16">
        <f t="shared" si="2"/>
        <v>342853653</v>
      </c>
      <c r="V12" s="12"/>
      <c r="W12" s="17">
        <f t="shared" si="3"/>
        <v>5.26916757126574E-4</v>
      </c>
      <c r="Z12" s="16"/>
    </row>
    <row r="13" spans="1:26" ht="21.75" customHeight="1">
      <c r="A13" s="38" t="s">
        <v>78</v>
      </c>
      <c r="B13" s="38"/>
      <c r="D13" s="16">
        <v>0</v>
      </c>
      <c r="E13" s="12"/>
      <c r="F13" s="16">
        <v>25201435473</v>
      </c>
      <c r="G13" s="12"/>
      <c r="H13" s="16">
        <v>-31201710509</v>
      </c>
      <c r="I13" s="12"/>
      <c r="J13" s="16">
        <f t="shared" si="0"/>
        <v>-6000275036</v>
      </c>
      <c r="K13" s="12"/>
      <c r="L13" s="17">
        <f t="shared" si="1"/>
        <v>-4.3857287786651239E-2</v>
      </c>
      <c r="M13" s="12"/>
      <c r="N13" s="16">
        <v>0</v>
      </c>
      <c r="O13" s="12"/>
      <c r="P13" s="75">
        <v>31614787578</v>
      </c>
      <c r="Q13" s="75"/>
      <c r="R13" s="12"/>
      <c r="S13" s="16">
        <v>-31201710509</v>
      </c>
      <c r="T13" s="12"/>
      <c r="U13" s="16">
        <f t="shared" si="2"/>
        <v>413077069</v>
      </c>
      <c r="V13" s="12"/>
      <c r="W13" s="17">
        <f t="shared" si="3"/>
        <v>6.3484004833056298E-4</v>
      </c>
      <c r="Z13" s="16"/>
    </row>
    <row r="14" spans="1:26" ht="21.75" customHeight="1">
      <c r="A14" s="38" t="s">
        <v>76</v>
      </c>
      <c r="B14" s="38"/>
      <c r="D14" s="16">
        <v>0</v>
      </c>
      <c r="E14" s="12"/>
      <c r="F14" s="16">
        <v>-5698111761</v>
      </c>
      <c r="G14" s="12"/>
      <c r="H14" s="16">
        <v>0</v>
      </c>
      <c r="I14" s="12"/>
      <c r="J14" s="16">
        <f t="shared" si="0"/>
        <v>-5698111761</v>
      </c>
      <c r="K14" s="12"/>
      <c r="L14" s="17">
        <f t="shared" si="1"/>
        <v>-4.1648712074584156E-2</v>
      </c>
      <c r="M14" s="12"/>
      <c r="N14" s="16">
        <v>0</v>
      </c>
      <c r="O14" s="12"/>
      <c r="P14" s="75">
        <v>30532864733</v>
      </c>
      <c r="Q14" s="75"/>
      <c r="R14" s="12"/>
      <c r="S14" s="16">
        <v>92282992</v>
      </c>
      <c r="T14" s="12"/>
      <c r="U14" s="16">
        <f t="shared" si="2"/>
        <v>30625147725</v>
      </c>
      <c r="V14" s="12"/>
      <c r="W14" s="17">
        <f t="shared" si="3"/>
        <v>4.7066447694460695E-2</v>
      </c>
      <c r="Z14" s="16"/>
    </row>
    <row r="15" spans="1:26" ht="21.75" customHeight="1">
      <c r="A15" s="38" t="s">
        <v>374</v>
      </c>
      <c r="B15" s="38"/>
      <c r="D15" s="16">
        <v>0</v>
      </c>
      <c r="E15" s="12"/>
      <c r="F15" s="16">
        <v>0</v>
      </c>
      <c r="G15" s="12"/>
      <c r="H15" s="16">
        <v>0</v>
      </c>
      <c r="I15" s="12"/>
      <c r="J15" s="16">
        <f t="shared" si="0"/>
        <v>0</v>
      </c>
      <c r="K15" s="12"/>
      <c r="L15" s="17">
        <f t="shared" si="1"/>
        <v>0</v>
      </c>
      <c r="M15" s="12"/>
      <c r="N15" s="16">
        <v>0</v>
      </c>
      <c r="O15" s="12"/>
      <c r="P15" s="75">
        <v>0</v>
      </c>
      <c r="Q15" s="75"/>
      <c r="R15" s="12"/>
      <c r="S15" s="16">
        <v>1627810716</v>
      </c>
      <c r="T15" s="12"/>
      <c r="U15" s="16">
        <f t="shared" si="2"/>
        <v>1627810716</v>
      </c>
      <c r="V15" s="12"/>
      <c r="W15" s="17">
        <f t="shared" si="3"/>
        <v>2.5017109667214384E-3</v>
      </c>
      <c r="Z15" s="16"/>
    </row>
    <row r="16" spans="1:26" ht="21.75" customHeight="1">
      <c r="A16" s="38" t="s">
        <v>375</v>
      </c>
      <c r="B16" s="38"/>
      <c r="D16" s="16">
        <v>0</v>
      </c>
      <c r="E16" s="12"/>
      <c r="F16" s="16">
        <v>0</v>
      </c>
      <c r="G16" s="12"/>
      <c r="H16" s="16">
        <v>0</v>
      </c>
      <c r="I16" s="12"/>
      <c r="J16" s="16">
        <f t="shared" si="0"/>
        <v>0</v>
      </c>
      <c r="K16" s="12"/>
      <c r="L16" s="17">
        <f t="shared" si="1"/>
        <v>0</v>
      </c>
      <c r="M16" s="12"/>
      <c r="N16" s="16">
        <v>0</v>
      </c>
      <c r="O16" s="12"/>
      <c r="P16" s="75">
        <v>0</v>
      </c>
      <c r="Q16" s="75"/>
      <c r="R16" s="12"/>
      <c r="S16" s="16">
        <v>585400082</v>
      </c>
      <c r="T16" s="12"/>
      <c r="U16" s="16">
        <f t="shared" si="2"/>
        <v>585400082</v>
      </c>
      <c r="V16" s="12"/>
      <c r="W16" s="17">
        <f t="shared" si="3"/>
        <v>8.9967573665919356E-4</v>
      </c>
      <c r="Z16" s="16"/>
    </row>
    <row r="17" spans="1:26" ht="21.75" customHeight="1">
      <c r="A17" s="38" t="s">
        <v>376</v>
      </c>
      <c r="B17" s="38"/>
      <c r="D17" s="16">
        <v>0</v>
      </c>
      <c r="E17" s="12"/>
      <c r="F17" s="16">
        <v>0</v>
      </c>
      <c r="G17" s="12"/>
      <c r="H17" s="16">
        <v>0</v>
      </c>
      <c r="I17" s="12"/>
      <c r="J17" s="16">
        <f t="shared" si="0"/>
        <v>0</v>
      </c>
      <c r="K17" s="12"/>
      <c r="L17" s="17">
        <f t="shared" si="1"/>
        <v>0</v>
      </c>
      <c r="M17" s="12"/>
      <c r="N17" s="16">
        <v>0</v>
      </c>
      <c r="O17" s="12"/>
      <c r="P17" s="75">
        <v>0</v>
      </c>
      <c r="Q17" s="75"/>
      <c r="R17" s="12"/>
      <c r="S17" s="16">
        <v>993090163</v>
      </c>
      <c r="T17" s="12"/>
      <c r="U17" s="16">
        <f t="shared" si="2"/>
        <v>993090163</v>
      </c>
      <c r="V17" s="12"/>
      <c r="W17" s="17">
        <f t="shared" si="3"/>
        <v>1.5262367591640064E-3</v>
      </c>
      <c r="Z17" s="16"/>
    </row>
    <row r="18" spans="1:26" ht="21.75" customHeight="1">
      <c r="A18" s="38" t="s">
        <v>89</v>
      </c>
      <c r="B18" s="38"/>
      <c r="D18" s="16">
        <v>0</v>
      </c>
      <c r="E18" s="12"/>
      <c r="F18" s="16">
        <v>-74315401</v>
      </c>
      <c r="G18" s="12"/>
      <c r="H18" s="16">
        <v>0</v>
      </c>
      <c r="I18" s="12"/>
      <c r="J18" s="16">
        <f t="shared" si="0"/>
        <v>-74315401</v>
      </c>
      <c r="K18" s="12"/>
      <c r="L18" s="17">
        <f t="shared" si="1"/>
        <v>-5.4318708877220691E-4</v>
      </c>
      <c r="M18" s="12"/>
      <c r="N18" s="16">
        <v>0</v>
      </c>
      <c r="O18" s="12"/>
      <c r="P18" s="75">
        <v>-51506199</v>
      </c>
      <c r="Q18" s="75"/>
      <c r="R18" s="12"/>
      <c r="S18" s="16">
        <v>0</v>
      </c>
      <c r="T18" s="12"/>
      <c r="U18" s="16">
        <f t="shared" si="2"/>
        <v>-51506199</v>
      </c>
      <c r="V18" s="12"/>
      <c r="W18" s="17">
        <f t="shared" si="3"/>
        <v>-7.9157620493534566E-5</v>
      </c>
      <c r="Z18" s="16"/>
    </row>
    <row r="19" spans="1:26" ht="21.75" customHeight="1">
      <c r="A19" s="38" t="s">
        <v>80</v>
      </c>
      <c r="B19" s="38"/>
      <c r="D19" s="16">
        <v>0</v>
      </c>
      <c r="E19" s="12"/>
      <c r="F19" s="16">
        <v>32921110</v>
      </c>
      <c r="G19" s="12"/>
      <c r="H19" s="16">
        <v>0</v>
      </c>
      <c r="I19" s="12"/>
      <c r="J19" s="16">
        <f t="shared" si="0"/>
        <v>32921110</v>
      </c>
      <c r="K19" s="12"/>
      <c r="L19" s="17">
        <f t="shared" si="1"/>
        <v>2.4062740238795977E-4</v>
      </c>
      <c r="M19" s="12"/>
      <c r="N19" s="16">
        <v>0</v>
      </c>
      <c r="O19" s="12"/>
      <c r="P19" s="75">
        <v>142684894</v>
      </c>
      <c r="Q19" s="75"/>
      <c r="R19" s="12"/>
      <c r="S19" s="16">
        <v>0</v>
      </c>
      <c r="T19" s="12"/>
      <c r="U19" s="16">
        <f t="shared" si="2"/>
        <v>142684894</v>
      </c>
      <c r="V19" s="12"/>
      <c r="W19" s="17">
        <f t="shared" si="3"/>
        <v>2.1928616183485426E-4</v>
      </c>
      <c r="Z19" s="16"/>
    </row>
    <row r="20" spans="1:26" ht="21.75" customHeight="1">
      <c r="A20" s="38" t="s">
        <v>81</v>
      </c>
      <c r="B20" s="38"/>
      <c r="D20" s="16">
        <v>0</v>
      </c>
      <c r="E20" s="12"/>
      <c r="F20" s="16">
        <v>-300705897</v>
      </c>
      <c r="G20" s="12"/>
      <c r="H20" s="16">
        <v>0</v>
      </c>
      <c r="I20" s="12"/>
      <c r="J20" s="16">
        <f t="shared" si="0"/>
        <v>-300705897</v>
      </c>
      <c r="K20" s="12"/>
      <c r="L20" s="17">
        <f t="shared" si="1"/>
        <v>-2.1979234259674532E-3</v>
      </c>
      <c r="M20" s="12"/>
      <c r="N20" s="16">
        <v>0</v>
      </c>
      <c r="O20" s="12"/>
      <c r="P20" s="75">
        <v>-300705897</v>
      </c>
      <c r="Q20" s="75"/>
      <c r="R20" s="12"/>
      <c r="S20" s="16">
        <v>0</v>
      </c>
      <c r="T20" s="12"/>
      <c r="U20" s="16">
        <f t="shared" si="2"/>
        <v>-300705897</v>
      </c>
      <c r="V20" s="12"/>
      <c r="W20" s="17">
        <f t="shared" si="3"/>
        <v>-4.6214171763856804E-4</v>
      </c>
      <c r="Z20" s="16"/>
    </row>
    <row r="21" spans="1:26" ht="21.75" customHeight="1">
      <c r="A21" s="38" t="s">
        <v>88</v>
      </c>
      <c r="B21" s="38"/>
      <c r="D21" s="16">
        <v>0</v>
      </c>
      <c r="E21" s="12"/>
      <c r="F21" s="16">
        <v>85267878</v>
      </c>
      <c r="G21" s="12"/>
      <c r="H21" s="16">
        <v>0</v>
      </c>
      <c r="I21" s="12"/>
      <c r="J21" s="16">
        <f t="shared" si="0"/>
        <v>85267878</v>
      </c>
      <c r="K21" s="12"/>
      <c r="L21" s="17">
        <f t="shared" si="1"/>
        <v>6.2324107511178882E-4</v>
      </c>
      <c r="M21" s="12"/>
      <c r="N21" s="16">
        <v>0</v>
      </c>
      <c r="O21" s="12"/>
      <c r="P21" s="75">
        <v>2009901791</v>
      </c>
      <c r="Q21" s="75"/>
      <c r="R21" s="12"/>
      <c r="S21" s="16">
        <v>0</v>
      </c>
      <c r="T21" s="12"/>
      <c r="U21" s="16">
        <f t="shared" si="2"/>
        <v>2009901791</v>
      </c>
      <c r="V21" s="12"/>
      <c r="W21" s="17">
        <f t="shared" si="3"/>
        <v>3.088929998528011E-3</v>
      </c>
      <c r="Z21" s="16"/>
    </row>
    <row r="22" spans="1:26" ht="21.75" customHeight="1">
      <c r="A22" s="38" t="s">
        <v>86</v>
      </c>
      <c r="B22" s="38"/>
      <c r="D22" s="16">
        <v>0</v>
      </c>
      <c r="E22" s="12"/>
      <c r="F22" s="16">
        <v>81349207</v>
      </c>
      <c r="G22" s="12"/>
      <c r="H22" s="16">
        <v>0</v>
      </c>
      <c r="I22" s="12"/>
      <c r="J22" s="16">
        <f t="shared" si="0"/>
        <v>81349207</v>
      </c>
      <c r="K22" s="12"/>
      <c r="L22" s="17">
        <f t="shared" si="1"/>
        <v>5.9459867442897382E-4</v>
      </c>
      <c r="M22" s="12"/>
      <c r="N22" s="16">
        <v>0</v>
      </c>
      <c r="O22" s="12"/>
      <c r="P22" s="75">
        <v>81349207</v>
      </c>
      <c r="Q22" s="75"/>
      <c r="R22" s="12"/>
      <c r="S22" s="16">
        <v>0</v>
      </c>
      <c r="T22" s="12"/>
      <c r="U22" s="16">
        <f t="shared" si="2"/>
        <v>81349207</v>
      </c>
      <c r="V22" s="12"/>
      <c r="W22" s="17">
        <f t="shared" si="3"/>
        <v>1.2502203191417768E-4</v>
      </c>
      <c r="Z22" s="16"/>
    </row>
    <row r="23" spans="1:26" ht="21.75" customHeight="1">
      <c r="A23" s="38" t="s">
        <v>91</v>
      </c>
      <c r="B23" s="38"/>
      <c r="D23" s="16">
        <v>0</v>
      </c>
      <c r="E23" s="12"/>
      <c r="F23" s="16">
        <v>355369257</v>
      </c>
      <c r="G23" s="12"/>
      <c r="H23" s="16">
        <v>0</v>
      </c>
      <c r="I23" s="12"/>
      <c r="J23" s="16">
        <f t="shared" si="0"/>
        <v>355369257</v>
      </c>
      <c r="K23" s="12"/>
      <c r="L23" s="17">
        <f t="shared" si="1"/>
        <v>2.5974695628564557E-3</v>
      </c>
      <c r="M23" s="12"/>
      <c r="N23" s="16">
        <v>0</v>
      </c>
      <c r="O23" s="12"/>
      <c r="P23" s="75">
        <v>3881896417</v>
      </c>
      <c r="Q23" s="75"/>
      <c r="R23" s="12"/>
      <c r="S23" s="16">
        <v>0</v>
      </c>
      <c r="T23" s="12"/>
      <c r="U23" s="16">
        <f t="shared" si="2"/>
        <v>3881896417</v>
      </c>
      <c r="V23" s="12"/>
      <c r="W23" s="17">
        <f t="shared" si="3"/>
        <v>5.9659165175845654E-3</v>
      </c>
      <c r="Z23" s="16"/>
    </row>
    <row r="24" spans="1:26" ht="21.75" customHeight="1">
      <c r="A24" s="38" t="s">
        <v>77</v>
      </c>
      <c r="B24" s="38"/>
      <c r="D24" s="16">
        <v>0</v>
      </c>
      <c r="E24" s="12"/>
      <c r="F24" s="16">
        <v>-71369050</v>
      </c>
      <c r="G24" s="12"/>
      <c r="H24" s="16">
        <v>0</v>
      </c>
      <c r="I24" s="12"/>
      <c r="J24" s="16">
        <f t="shared" si="0"/>
        <v>-71369050</v>
      </c>
      <c r="K24" s="12"/>
      <c r="L24" s="17">
        <f t="shared" si="1"/>
        <v>-5.2165158199089952E-4</v>
      </c>
      <c r="M24" s="12"/>
      <c r="N24" s="16">
        <v>0</v>
      </c>
      <c r="O24" s="12"/>
      <c r="P24" s="75">
        <v>-79828411</v>
      </c>
      <c r="Q24" s="75"/>
      <c r="R24" s="12"/>
      <c r="S24" s="16">
        <v>0</v>
      </c>
      <c r="T24" s="12"/>
      <c r="U24" s="16">
        <f t="shared" si="2"/>
        <v>-79828411</v>
      </c>
      <c r="V24" s="12"/>
      <c r="W24" s="17">
        <f t="shared" si="3"/>
        <v>-1.2268478717561551E-4</v>
      </c>
      <c r="Z24" s="16"/>
    </row>
    <row r="25" spans="1:26" ht="21.75" customHeight="1">
      <c r="A25" s="38" t="s">
        <v>87</v>
      </c>
      <c r="B25" s="38"/>
      <c r="D25" s="16">
        <v>0</v>
      </c>
      <c r="E25" s="12"/>
      <c r="F25" s="16">
        <v>-69050895</v>
      </c>
      <c r="G25" s="12"/>
      <c r="H25" s="16">
        <v>0</v>
      </c>
      <c r="I25" s="12"/>
      <c r="J25" s="16">
        <f t="shared" si="0"/>
        <v>-69050895</v>
      </c>
      <c r="K25" s="12"/>
      <c r="L25" s="17">
        <f t="shared" si="1"/>
        <v>-5.0470769352594009E-4</v>
      </c>
      <c r="M25" s="12"/>
      <c r="N25" s="16">
        <v>0</v>
      </c>
      <c r="O25" s="12"/>
      <c r="P25" s="75">
        <v>-65788727</v>
      </c>
      <c r="Q25" s="75"/>
      <c r="R25" s="12"/>
      <c r="S25" s="16">
        <v>0</v>
      </c>
      <c r="T25" s="12"/>
      <c r="U25" s="16">
        <f t="shared" si="2"/>
        <v>-65788727</v>
      </c>
      <c r="V25" s="12"/>
      <c r="W25" s="17">
        <f t="shared" si="3"/>
        <v>-1.0110781198625725E-4</v>
      </c>
      <c r="Z25" s="16"/>
    </row>
    <row r="26" spans="1:26" ht="21.75" customHeight="1">
      <c r="A26" s="38" t="s">
        <v>75</v>
      </c>
      <c r="B26" s="38"/>
      <c r="D26" s="16">
        <v>0</v>
      </c>
      <c r="E26" s="12"/>
      <c r="F26" s="16">
        <v>-1446384343</v>
      </c>
      <c r="G26" s="12"/>
      <c r="H26" s="16">
        <v>0</v>
      </c>
      <c r="I26" s="12"/>
      <c r="J26" s="16">
        <f t="shared" si="0"/>
        <v>-1446384343</v>
      </c>
      <c r="K26" s="12"/>
      <c r="L26" s="17">
        <f t="shared" si="1"/>
        <v>-1.0571931119901663E-2</v>
      </c>
      <c r="M26" s="12"/>
      <c r="N26" s="16">
        <v>0</v>
      </c>
      <c r="O26" s="12"/>
      <c r="P26" s="75">
        <v>5076913347</v>
      </c>
      <c r="Q26" s="75"/>
      <c r="R26" s="12"/>
      <c r="S26" s="16">
        <v>0</v>
      </c>
      <c r="T26" s="12"/>
      <c r="U26" s="16">
        <f t="shared" si="2"/>
        <v>5076913347</v>
      </c>
      <c r="V26" s="12"/>
      <c r="W26" s="17">
        <f t="shared" si="3"/>
        <v>7.8024856775081855E-3</v>
      </c>
      <c r="Z26" s="16"/>
    </row>
    <row r="27" spans="1:26" ht="21.75" customHeight="1">
      <c r="A27" s="38" t="s">
        <v>95</v>
      </c>
      <c r="B27" s="38"/>
      <c r="D27" s="16">
        <v>0</v>
      </c>
      <c r="E27" s="12"/>
      <c r="F27" s="16">
        <v>0</v>
      </c>
      <c r="G27" s="12"/>
      <c r="H27" s="16">
        <v>0</v>
      </c>
      <c r="I27" s="12"/>
      <c r="J27" s="16">
        <f t="shared" si="0"/>
        <v>0</v>
      </c>
      <c r="K27" s="12"/>
      <c r="L27" s="17">
        <f t="shared" si="1"/>
        <v>0</v>
      </c>
      <c r="M27" s="12"/>
      <c r="N27" s="16">
        <v>0</v>
      </c>
      <c r="O27" s="12"/>
      <c r="P27" s="75">
        <v>0</v>
      </c>
      <c r="Q27" s="75"/>
      <c r="R27" s="12"/>
      <c r="S27" s="16">
        <v>0</v>
      </c>
      <c r="T27" s="12"/>
      <c r="U27" s="16">
        <f t="shared" si="2"/>
        <v>0</v>
      </c>
      <c r="V27" s="12"/>
      <c r="W27" s="17">
        <f t="shared" si="3"/>
        <v>0</v>
      </c>
      <c r="Z27" s="16"/>
    </row>
    <row r="28" spans="1:26" ht="21.75" customHeight="1">
      <c r="A28" s="38" t="s">
        <v>90</v>
      </c>
      <c r="B28" s="38"/>
      <c r="D28" s="16">
        <v>0</v>
      </c>
      <c r="E28" s="12"/>
      <c r="F28" s="16">
        <v>0</v>
      </c>
      <c r="G28" s="12"/>
      <c r="H28" s="16">
        <v>0</v>
      </c>
      <c r="I28" s="12"/>
      <c r="J28" s="16">
        <f t="shared" si="0"/>
        <v>0</v>
      </c>
      <c r="K28" s="12"/>
      <c r="L28" s="17">
        <f t="shared" si="1"/>
        <v>0</v>
      </c>
      <c r="M28" s="12"/>
      <c r="N28" s="16">
        <v>0</v>
      </c>
      <c r="O28" s="12"/>
      <c r="P28" s="75">
        <v>0</v>
      </c>
      <c r="Q28" s="75"/>
      <c r="R28" s="12"/>
      <c r="S28" s="16">
        <v>0</v>
      </c>
      <c r="T28" s="12"/>
      <c r="U28" s="16">
        <f t="shared" si="2"/>
        <v>0</v>
      </c>
      <c r="V28" s="12"/>
      <c r="W28" s="17">
        <f t="shared" si="3"/>
        <v>0</v>
      </c>
      <c r="Z28" s="47"/>
    </row>
    <row r="29" spans="1:26" ht="21.75" customHeight="1">
      <c r="A29" s="38" t="s">
        <v>92</v>
      </c>
      <c r="B29" s="38"/>
      <c r="D29" s="16">
        <v>0</v>
      </c>
      <c r="E29" s="12"/>
      <c r="F29" s="16">
        <v>-3564711851</v>
      </c>
      <c r="G29" s="12"/>
      <c r="H29" s="16">
        <v>0</v>
      </c>
      <c r="I29" s="12"/>
      <c r="J29" s="16">
        <f t="shared" si="0"/>
        <v>-3564711851</v>
      </c>
      <c r="K29" s="12"/>
      <c r="L29" s="17">
        <f t="shared" si="1"/>
        <v>-2.605523789956371E-2</v>
      </c>
      <c r="M29" s="12"/>
      <c r="N29" s="16">
        <v>0</v>
      </c>
      <c r="O29" s="12"/>
      <c r="P29" s="75">
        <v>269982617980</v>
      </c>
      <c r="Q29" s="75"/>
      <c r="R29" s="12"/>
      <c r="S29" s="16">
        <v>0</v>
      </c>
      <c r="T29" s="12"/>
      <c r="U29" s="16">
        <f t="shared" si="2"/>
        <v>269982617980</v>
      </c>
      <c r="V29" s="12"/>
      <c r="W29" s="17">
        <f t="shared" si="3"/>
        <v>0.41492445625645497</v>
      </c>
    </row>
    <row r="30" spans="1:26" ht="21.75" customHeight="1">
      <c r="A30" s="38" t="s">
        <v>82</v>
      </c>
      <c r="B30" s="38"/>
      <c r="D30" s="16">
        <v>0</v>
      </c>
      <c r="E30" s="12"/>
      <c r="F30" s="16">
        <v>-1605406968</v>
      </c>
      <c r="G30" s="12"/>
      <c r="H30" s="16">
        <v>0</v>
      </c>
      <c r="I30" s="12"/>
      <c r="J30" s="16">
        <f t="shared" si="0"/>
        <v>-1605406968</v>
      </c>
      <c r="K30" s="12"/>
      <c r="L30" s="17">
        <f t="shared" si="1"/>
        <v>-1.1734261344328015E-2</v>
      </c>
      <c r="M30" s="12"/>
      <c r="N30" s="16">
        <v>0</v>
      </c>
      <c r="O30" s="12"/>
      <c r="P30" s="75">
        <v>9829184141</v>
      </c>
      <c r="Q30" s="75"/>
      <c r="R30" s="12"/>
      <c r="S30" s="16">
        <v>0</v>
      </c>
      <c r="T30" s="12"/>
      <c r="U30" s="16">
        <f t="shared" si="2"/>
        <v>9829184141</v>
      </c>
      <c r="V30" s="12"/>
      <c r="W30" s="17">
        <f t="shared" si="3"/>
        <v>1.510604243955852E-2</v>
      </c>
    </row>
    <row r="31" spans="1:26" ht="21.75" customHeight="1">
      <c r="A31" s="38" t="s">
        <v>79</v>
      </c>
      <c r="B31" s="38"/>
      <c r="D31" s="16">
        <v>0</v>
      </c>
      <c r="E31" s="12"/>
      <c r="F31" s="16">
        <v>-2843312057</v>
      </c>
      <c r="G31" s="12"/>
      <c r="H31" s="16">
        <v>0</v>
      </c>
      <c r="I31" s="12"/>
      <c r="J31" s="16">
        <f t="shared" si="0"/>
        <v>-2843312057</v>
      </c>
      <c r="K31" s="12"/>
      <c r="L31" s="17">
        <f t="shared" si="1"/>
        <v>-2.0782373208384428E-2</v>
      </c>
      <c r="M31" s="12"/>
      <c r="N31" s="16">
        <v>0</v>
      </c>
      <c r="O31" s="12"/>
      <c r="P31" s="75">
        <v>3031089718</v>
      </c>
      <c r="Q31" s="75"/>
      <c r="R31" s="12"/>
      <c r="S31" s="16">
        <v>0</v>
      </c>
      <c r="T31" s="12"/>
      <c r="U31" s="16">
        <f t="shared" si="2"/>
        <v>3031089718</v>
      </c>
      <c r="V31" s="12"/>
      <c r="W31" s="17">
        <f t="shared" si="3"/>
        <v>4.6583489800771111E-3</v>
      </c>
    </row>
    <row r="32" spans="1:26" ht="21.75" customHeight="1">
      <c r="A32" s="54" t="s">
        <v>94</v>
      </c>
      <c r="B32" s="54"/>
      <c r="D32" s="18">
        <v>0</v>
      </c>
      <c r="E32" s="12"/>
      <c r="F32" s="16">
        <v>0</v>
      </c>
      <c r="G32" s="12"/>
      <c r="H32" s="16">
        <v>0</v>
      </c>
      <c r="I32" s="12"/>
      <c r="J32" s="16">
        <f t="shared" si="0"/>
        <v>0</v>
      </c>
      <c r="K32" s="12"/>
      <c r="L32" s="17">
        <f t="shared" si="1"/>
        <v>0</v>
      </c>
      <c r="M32" s="12"/>
      <c r="N32" s="18">
        <v>0</v>
      </c>
      <c r="O32" s="12"/>
      <c r="P32" s="75">
        <v>0</v>
      </c>
      <c r="Q32" s="75"/>
      <c r="R32" s="12"/>
      <c r="S32" s="16">
        <v>0</v>
      </c>
      <c r="T32" s="12"/>
      <c r="U32" s="16">
        <f t="shared" si="2"/>
        <v>0</v>
      </c>
      <c r="V32" s="12"/>
      <c r="W32" s="17">
        <f t="shared" si="3"/>
        <v>0</v>
      </c>
    </row>
    <row r="33" spans="1:23" ht="21.75" customHeight="1" thickBot="1">
      <c r="A33" s="77" t="s">
        <v>53</v>
      </c>
      <c r="B33" s="77"/>
      <c r="D33" s="19">
        <v>0</v>
      </c>
      <c r="E33" s="12"/>
      <c r="F33" s="19">
        <f>SUM(F9:F32)</f>
        <v>1214095349785</v>
      </c>
      <c r="G33" s="12"/>
      <c r="H33" s="19">
        <f>SUM(H9:H32)</f>
        <v>194998557770</v>
      </c>
      <c r="I33" s="12"/>
      <c r="J33" s="19">
        <f>SUM(J9:J32)</f>
        <v>1409093907555</v>
      </c>
      <c r="K33" s="12"/>
      <c r="L33" s="20">
        <f>SUM(L9:L32)</f>
        <v>10.299367387541293</v>
      </c>
      <c r="M33" s="12"/>
      <c r="N33" s="19">
        <v>0</v>
      </c>
      <c r="O33" s="12"/>
      <c r="P33" s="12"/>
      <c r="Q33" s="19">
        <f>SUM(P9:Q32)</f>
        <v>1642286032695</v>
      </c>
      <c r="R33" s="12"/>
      <c r="S33" s="19">
        <f>SUM(S9:S32)</f>
        <v>283293191127</v>
      </c>
      <c r="T33" s="12"/>
      <c r="U33" s="19">
        <f>SUM(U9:U32)</f>
        <v>1925579223822</v>
      </c>
      <c r="V33" s="12"/>
      <c r="W33" s="20">
        <f>SUM(W9:W32)</f>
        <v>2.959338339634356</v>
      </c>
    </row>
    <row r="34" spans="1:23" ht="19.5" thickTop="1"/>
  </sheetData>
  <mergeCells count="35">
    <mergeCell ref="P29:Q29"/>
    <mergeCell ref="P30:Q30"/>
    <mergeCell ref="P31:Q31"/>
    <mergeCell ref="P32:Q32"/>
    <mergeCell ref="A33:B33"/>
    <mergeCell ref="P24:Q24"/>
    <mergeCell ref="P25:Q25"/>
    <mergeCell ref="P26:Q26"/>
    <mergeCell ref="P27:Q27"/>
    <mergeCell ref="P28:Q28"/>
    <mergeCell ref="P19:Q19"/>
    <mergeCell ref="P20:Q20"/>
    <mergeCell ref="P21:Q21"/>
    <mergeCell ref="P22:Q22"/>
    <mergeCell ref="P23:Q23"/>
    <mergeCell ref="P14:Q14"/>
    <mergeCell ref="P15:Q15"/>
    <mergeCell ref="P16:Q16"/>
    <mergeCell ref="P17:Q17"/>
    <mergeCell ref="P18:Q18"/>
    <mergeCell ref="P9:Q9"/>
    <mergeCell ref="P10:Q10"/>
    <mergeCell ref="P11:Q11"/>
    <mergeCell ref="P12:Q12"/>
    <mergeCell ref="P13:Q13"/>
    <mergeCell ref="A8:B8"/>
    <mergeCell ref="A1:W1"/>
    <mergeCell ref="A2:W2"/>
    <mergeCell ref="A3:W3"/>
    <mergeCell ref="B5:W5"/>
    <mergeCell ref="D6:L6"/>
    <mergeCell ref="N6:W6"/>
    <mergeCell ref="J7:L7"/>
    <mergeCell ref="U7:W7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2026-02-22T03:58:41Z</dcterms:created>
  <dcterms:modified xsi:type="dcterms:W3CDTF">2026-02-23T12:06:01Z</dcterms:modified>
</cp:coreProperties>
</file>