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48B9E9B8-DBD4-4903-A110-97788108C852}" xr6:coauthVersionLast="47" xr6:coauthVersionMax="47" xr10:uidLastSave="{00000000-0000-0000-0000-000000000000}"/>
  <bookViews>
    <workbookView xWindow="-120" yWindow="-120" windowWidth="29040" windowHeight="15840" firstSheet="8" activeTab="1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_FilterDatabase" localSheetId="16" hidden="1">'درآمد ناشی از فروش'!$A$7:$V$97</definedName>
    <definedName name="_xlnm.Print_Area" localSheetId="3">اوراق!$A$1:$AM$83</definedName>
    <definedName name="_xlnm.Print_Area" localSheetId="1">'اوراق مشتقه'!$A$1:$AX$51</definedName>
    <definedName name="_xlnm.Print_Area" localSheetId="4">'تعدیل قیمت'!$A$1:$N$48</definedName>
    <definedName name="_xlnm.Print_Area" localSheetId="6">درآمد!$A$1:$K$13</definedName>
    <definedName name="_xlnm.Print_Area" localSheetId="11">'درآمد سپرده بانکی'!$A$1:$K$21</definedName>
    <definedName name="_xlnm.Print_Area" localSheetId="9">'درآمد سرمایه گذاری در اوراق به'!$A$1:$S$107</definedName>
    <definedName name="_xlnm.Print_Area" localSheetId="7">'درآمد سرمایه گذاری در سهام'!$A$1:$X$57</definedName>
    <definedName name="_xlnm.Print_Area" localSheetId="8">'درآمد سرمایه گذاری در صندوق'!$A$1:$X$31</definedName>
    <definedName name="_xlnm.Print_Area" localSheetId="13">'درآمد سود سهام'!$A$1:$T$10</definedName>
    <definedName name="_xlnm.Print_Area" localSheetId="17">'درآمد ناشی از تغییر قیمت اوراق'!$A$1:$Q$126</definedName>
    <definedName name="_xlnm.Print_Area" localSheetId="16">'درآمد ناشی از فروش'!$A$1:$Q$97</definedName>
    <definedName name="_xlnm.Print_Area" localSheetId="12">'سایر درآمدها'!$A$1:$G$11</definedName>
    <definedName name="_xlnm.Print_Area" localSheetId="5">سپرده!$A$1:$M$19</definedName>
    <definedName name="_xlnm.Print_Area" localSheetId="14">'سود اوراق بهادار'!$A$1:$S$94</definedName>
    <definedName name="_xlnm.Print_Area" localSheetId="15">'سود سپرده بانکی'!$A$1:$N$21</definedName>
    <definedName name="_xlnm.Print_Area" localSheetId="0">سهام!$A$1:$AC$45</definedName>
    <definedName name="_xlnm.Print_Area" localSheetId="10">'مبالغ تخصیصی اوراق'!$A$1:$R$37</definedName>
    <definedName name="_xlnm.Print_Area" localSheetId="2">'واحدهای صندوق'!$A$1:$AB$28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2" l="1"/>
  <c r="L16" i="17" l="1"/>
  <c r="L15" i="17"/>
  <c r="W31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9" i="10"/>
  <c r="L31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9" i="10"/>
  <c r="W57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9" i="9"/>
  <c r="L5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9" i="9"/>
  <c r="F12" i="8"/>
  <c r="F11" i="8"/>
  <c r="F10" i="8"/>
  <c r="J10" i="8" s="1"/>
  <c r="F9" i="8"/>
  <c r="F8" i="8"/>
  <c r="F13" i="8" s="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" i="11"/>
  <c r="R9" i="1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10" i="9"/>
  <c r="U9" i="9"/>
  <c r="U31" i="10"/>
  <c r="S31" i="10"/>
  <c r="N31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10" i="10"/>
  <c r="U9" i="10"/>
  <c r="P107" i="11"/>
  <c r="Q57" i="9"/>
  <c r="Q31" i="10"/>
  <c r="N107" i="11"/>
  <c r="N57" i="9"/>
  <c r="J11" i="11"/>
  <c r="J12" i="11"/>
  <c r="J13" i="11"/>
  <c r="J14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9" i="11"/>
  <c r="J60" i="11"/>
  <c r="J61" i="11"/>
  <c r="J62" i="11"/>
  <c r="J63" i="11"/>
  <c r="J64" i="11"/>
  <c r="J68" i="11"/>
  <c r="J69" i="11"/>
  <c r="J70" i="11"/>
  <c r="J71" i="11"/>
  <c r="J72" i="11"/>
  <c r="J73" i="11"/>
  <c r="J74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5" i="11"/>
  <c r="J97" i="11"/>
  <c r="J99" i="11"/>
  <c r="J100" i="11"/>
  <c r="J102" i="11"/>
  <c r="J103" i="11"/>
  <c r="J104" i="11"/>
  <c r="J106" i="11"/>
  <c r="J10" i="11"/>
  <c r="J9" i="11"/>
  <c r="H107" i="11"/>
  <c r="F107" i="11"/>
  <c r="J31" i="10"/>
  <c r="H31" i="10"/>
  <c r="F31" i="10"/>
  <c r="D31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10" i="10"/>
  <c r="J9" i="10"/>
  <c r="H57" i="9"/>
  <c r="F57" i="9"/>
  <c r="D57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10" i="9"/>
  <c r="J57" i="9" s="1"/>
  <c r="J9" i="9"/>
  <c r="Q97" i="19"/>
  <c r="O97" i="19"/>
  <c r="M97" i="19"/>
  <c r="E97" i="19"/>
  <c r="E126" i="21"/>
  <c r="G126" i="21"/>
  <c r="O126" i="21"/>
  <c r="M126" i="21"/>
  <c r="L39" i="11"/>
  <c r="L50" i="11"/>
  <c r="L60" i="11"/>
  <c r="L75" i="11"/>
  <c r="L38" i="11"/>
  <c r="L36" i="11"/>
  <c r="L62" i="11"/>
  <c r="D39" i="11"/>
  <c r="J39" i="11" s="1"/>
  <c r="D75" i="11"/>
  <c r="J75" i="11" s="1"/>
  <c r="H53" i="17"/>
  <c r="N11" i="17"/>
  <c r="R15" i="17"/>
  <c r="R16" i="17"/>
  <c r="N53" i="17"/>
  <c r="R53" i="17" s="1"/>
  <c r="N14" i="17"/>
  <c r="R14" i="17" s="1"/>
  <c r="N28" i="17"/>
  <c r="R28" i="17" s="1"/>
  <c r="N10" i="17"/>
  <c r="J9" i="8"/>
  <c r="J11" i="8"/>
  <c r="J12" i="8"/>
  <c r="J8" i="8"/>
  <c r="N42" i="9"/>
  <c r="L94" i="11"/>
  <c r="J21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8" i="13"/>
  <c r="F21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8" i="13"/>
  <c r="S10" i="15"/>
  <c r="Q10" i="15"/>
  <c r="S9" i="15"/>
  <c r="S8" i="15"/>
  <c r="O10" i="15"/>
  <c r="O9" i="15"/>
  <c r="P94" i="17"/>
  <c r="R10" i="17"/>
  <c r="R11" i="17"/>
  <c r="R12" i="17"/>
  <c r="R13" i="17"/>
  <c r="R17" i="17"/>
  <c r="R18" i="17"/>
  <c r="L98" i="11" s="1"/>
  <c r="R19" i="17"/>
  <c r="L58" i="11" s="1"/>
  <c r="R20" i="17"/>
  <c r="L43" i="11" s="1"/>
  <c r="R21" i="17"/>
  <c r="L105" i="11" s="1"/>
  <c r="R22" i="17"/>
  <c r="L101" i="11" s="1"/>
  <c r="R23" i="17"/>
  <c r="L96" i="11" s="1"/>
  <c r="R27" i="17"/>
  <c r="R29" i="17"/>
  <c r="R30" i="17"/>
  <c r="R31" i="17"/>
  <c r="R32" i="17"/>
  <c r="R33" i="17"/>
  <c r="R34" i="17"/>
  <c r="R35" i="17"/>
  <c r="R36" i="17"/>
  <c r="R37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90" i="17"/>
  <c r="R91" i="17"/>
  <c r="R92" i="17"/>
  <c r="R93" i="17"/>
  <c r="R9" i="17"/>
  <c r="R8" i="17"/>
  <c r="J94" i="17"/>
  <c r="L10" i="17"/>
  <c r="L11" i="17"/>
  <c r="L12" i="17"/>
  <c r="L13" i="17"/>
  <c r="L14" i="17"/>
  <c r="L17" i="17"/>
  <c r="D94" i="11" s="1"/>
  <c r="J94" i="11" s="1"/>
  <c r="L18" i="17"/>
  <c r="D98" i="11" s="1"/>
  <c r="J98" i="11" s="1"/>
  <c r="L19" i="17"/>
  <c r="D58" i="11" s="1"/>
  <c r="J58" i="11" s="1"/>
  <c r="L20" i="17"/>
  <c r="D43" i="11" s="1"/>
  <c r="L21" i="17"/>
  <c r="D105" i="11" s="1"/>
  <c r="J105" i="11" s="1"/>
  <c r="L22" i="17"/>
  <c r="D101" i="11" s="1"/>
  <c r="J101" i="11" s="1"/>
  <c r="L23" i="17"/>
  <c r="D96" i="11" s="1"/>
  <c r="J96" i="11" s="1"/>
  <c r="L27" i="17"/>
  <c r="L28" i="17"/>
  <c r="L29" i="17"/>
  <c r="L30" i="17"/>
  <c r="L31" i="17"/>
  <c r="L32" i="17"/>
  <c r="L33" i="17"/>
  <c r="L34" i="17"/>
  <c r="L35" i="17"/>
  <c r="L36" i="17"/>
  <c r="L37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" i="17"/>
  <c r="L8" i="17"/>
  <c r="H38" i="17"/>
  <c r="L38" i="17" s="1"/>
  <c r="D15" i="11" s="1"/>
  <c r="J15" i="11" s="1"/>
  <c r="H24" i="17"/>
  <c r="L24" i="17" s="1"/>
  <c r="D65" i="11" s="1"/>
  <c r="J65" i="11" s="1"/>
  <c r="H26" i="17"/>
  <c r="L26" i="17" s="1"/>
  <c r="D67" i="11" s="1"/>
  <c r="J67" i="11" s="1"/>
  <c r="H25" i="17"/>
  <c r="L25" i="17" s="1"/>
  <c r="D66" i="11" s="1"/>
  <c r="J66" i="11" s="1"/>
  <c r="N89" i="17"/>
  <c r="R89" i="17" s="1"/>
  <c r="N38" i="17"/>
  <c r="R38" i="17" s="1"/>
  <c r="L15" i="11" s="1"/>
  <c r="L107" i="11" s="1"/>
  <c r="N24" i="17"/>
  <c r="R24" i="17" s="1"/>
  <c r="L65" i="11" s="1"/>
  <c r="N26" i="17"/>
  <c r="R26" i="17" s="1"/>
  <c r="L67" i="11" s="1"/>
  <c r="N25" i="17"/>
  <c r="R25" i="17" s="1"/>
  <c r="L66" i="11" s="1"/>
  <c r="M21" i="18"/>
  <c r="K21" i="18"/>
  <c r="I21" i="18"/>
  <c r="G21" i="18"/>
  <c r="E21" i="18"/>
  <c r="C21" i="18"/>
  <c r="L19" i="7"/>
  <c r="L10" i="7"/>
  <c r="L11" i="7"/>
  <c r="L12" i="7"/>
  <c r="L13" i="7"/>
  <c r="L14" i="7"/>
  <c r="L15" i="7"/>
  <c r="L16" i="7"/>
  <c r="L17" i="7"/>
  <c r="L18" i="7"/>
  <c r="L9" i="7"/>
  <c r="J19" i="7"/>
  <c r="H19" i="7"/>
  <c r="F19" i="7"/>
  <c r="D19" i="7"/>
  <c r="AL8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9" i="5"/>
  <c r="H9" i="8" l="1"/>
  <c r="H10" i="8"/>
  <c r="H11" i="8"/>
  <c r="H12" i="8"/>
  <c r="H8" i="8"/>
  <c r="H13" i="8"/>
  <c r="J13" i="8"/>
  <c r="R107" i="11"/>
  <c r="U57" i="9"/>
  <c r="S57" i="9"/>
  <c r="J107" i="11"/>
  <c r="D107" i="11"/>
  <c r="I97" i="19"/>
  <c r="G97" i="19"/>
  <c r="I126" i="21"/>
  <c r="Q126" i="21"/>
  <c r="H94" i="17"/>
  <c r="N94" i="17"/>
  <c r="R94" i="17"/>
  <c r="L94" i="17"/>
  <c r="AJ83" i="5"/>
  <c r="AA28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9" i="4"/>
  <c r="Y23" i="4"/>
  <c r="I28" i="4"/>
  <c r="AB45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10" i="2"/>
  <c r="AB9" i="2"/>
  <c r="Z45" i="2"/>
  <c r="X45" i="2"/>
  <c r="H38" i="2"/>
  <c r="H45" i="2" s="1"/>
  <c r="J45" i="2"/>
  <c r="Y28" i="4" l="1"/>
</calcChain>
</file>

<file path=xl/sharedStrings.xml><?xml version="1.0" encoding="utf-8"?>
<sst xmlns="http://schemas.openxmlformats.org/spreadsheetml/2006/main" count="1468" uniqueCount="481">
  <si>
    <t>صندوق سرمایه‌گذاری در اوراق بهادار با درآمد ثابت کاردان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</si>
  <si>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</si>
  <si>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</si>
  <si>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</si>
  <si>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</si>
  <si>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</si>
  <si>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</si>
  <si>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</si>
  <si>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</si>
  <si>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</si>
  <si>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</si>
  <si>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</si>
  <si>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</si>
  <si>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</si>
  <si>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</si>
  <si>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</si>
  <si>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</si>
  <si>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</si>
  <si>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</si>
  <si>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ملت</t>
  </si>
  <si>
    <t>بانک‌اقتصادنوین‌</t>
  </si>
  <si>
    <t>بورس کالای ایران</t>
  </si>
  <si>
    <t>پارس‌ مینو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</si>
  <si>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</si>
  <si>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</si>
  <si>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</si>
  <si>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</si>
  <si>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</si>
  <si>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</si>
  <si>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</si>
  <si>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</si>
  <si>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تراکتورسازی‌ایران‌</t>
  </si>
  <si>
    <t>توسعه معادن وص.معدنی خاورمیانه</t>
  </si>
  <si>
    <t>داروسازی کاسپین تامین</t>
  </si>
  <si>
    <t>داروسازی‌ فارابی‌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</si>
  <si>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</si>
  <si>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</si>
  <si>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</si>
  <si>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</si>
  <si>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</si>
  <si>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</si>
  <si>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</si>
  <si>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</si>
  <si>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</si>
  <si>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</si>
  <si>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</si>
  <si>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</si>
  <si>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</si>
  <si>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</si>
  <si>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</si>
  <si>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</si>
  <si>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</si>
  <si>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داروسازی‌ اکسیر</t>
  </si>
  <si>
    <t>صنایع پتروشیمی خلیج فارس</t>
  </si>
  <si>
    <t>هامون نایزه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</si>
  <si>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</si>
  <si>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</si>
  <si>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</si>
  <si>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</si>
  <si>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</si>
  <si>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</si>
  <si>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</si>
  <si>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میدکو-6167-05/02/15</t>
  </si>
  <si>
    <t>1405/02/15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</si>
  <si>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</si>
  <si>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</si>
  <si>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</si>
  <si>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</si>
  <si>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</si>
  <si>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</si>
  <si>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</si>
  <si>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</si>
  <si>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</si>
  <si>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</si>
  <si>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</si>
  <si>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</si>
  <si>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</si>
  <si>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</si>
  <si>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</si>
  <si>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در سهام راد-سهام</t>
  </si>
  <si>
    <t>صندوق س سروسودمند مدبران-سهام</t>
  </si>
  <si>
    <t>صندوق س صنایع اندیشه صبا2-بخشی</t>
  </si>
  <si>
    <t>صندوق س. بخشی صنایع دانایان1-ب</t>
  </si>
  <si>
    <t>صندوق س. ثروت هیوا-س</t>
  </si>
  <si>
    <t>صندوق س. درسهام اطلس-س</t>
  </si>
  <si>
    <t>صندوق س. شاخصی هم وزن همسنگ-س</t>
  </si>
  <si>
    <t>صندوق س. طلا کیمیا زرین کاردان</t>
  </si>
  <si>
    <t>صندوق س.بخشی ثروت آفرین1-ب</t>
  </si>
  <si>
    <t>صندوق س.سهامی پرتو آمال-س</t>
  </si>
  <si>
    <t>صندوق س.سهم نگر جام جم-س</t>
  </si>
  <si>
    <t>صندوق سرمایه‌گذاری نیکی گستران</t>
  </si>
  <si>
    <t>صندوق صبا</t>
  </si>
  <si>
    <t>صندوق واسطه گری مالی یکم-سهام</t>
  </si>
  <si>
    <t>صندوق س.امتیاز اول-س</t>
  </si>
  <si>
    <t>صندوق س.موج گستر ثروت-س</t>
  </si>
  <si>
    <t>صندوق س. بخشی کیان2-ب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</si>
  <si>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</si>
  <si>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</si>
  <si>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</si>
  <si>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</si>
  <si>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</si>
  <si>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</si>
  <si>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</si>
  <si>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</si>
  <si>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</si>
  <si>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</si>
  <si>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</si>
  <si>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</si>
  <si>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</si>
  <si>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</si>
  <si>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</si>
  <si>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</si>
  <si>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</si>
  <si>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</si>
  <si>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</si>
  <si>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</si>
  <si>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</si>
  <si>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</si>
  <si>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</si>
  <si>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</si>
  <si>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</si>
  <si>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</si>
  <si>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</si>
  <si>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</si>
  <si>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</si>
  <si>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</si>
  <si>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</si>
  <si>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</si>
  <si>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</si>
  <si>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</si>
  <si>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</si>
  <si>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</si>
  <si>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</si>
  <si>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</si>
  <si>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</si>
  <si>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</si>
  <si>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</si>
  <si>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</si>
  <si>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</si>
  <si>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</si>
  <si>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</si>
  <si>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</si>
  <si>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</si>
  <si>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</si>
  <si>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</si>
  <si>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</si>
  <si>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</si>
  <si>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خزانه-م8بودجه02-041211</t>
  </si>
  <si>
    <t>1402/12/20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</si>
  <si>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</si>
  <si>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</si>
  <si>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</si>
  <si>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</si>
  <si>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</si>
  <si>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</si>
  <si>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</si>
  <si>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</si>
  <si>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</si>
  <si>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</si>
  <si>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</si>
  <si>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</si>
  <si>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</si>
  <si>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صکوک اجاره اخابر06-3ماهه23%</t>
  </si>
  <si>
    <t>1402/11/14</t>
  </si>
  <si>
    <t>1406/11/14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</si>
  <si>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</si>
  <si>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</si>
  <si>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</si>
  <si>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</si>
  <si>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</si>
  <si>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</si>
  <si>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</si>
  <si>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</si>
  <si>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</si>
  <si>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</si>
  <si>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</si>
  <si>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</si>
  <si>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</si>
  <si>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</si>
  <si>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</si>
  <si>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</si>
  <si>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</si>
  <si>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</si>
  <si>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</si>
  <si>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</si>
  <si>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</si>
  <si>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</si>
  <si>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</si>
  <si>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</si>
  <si>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</si>
  <si>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</si>
  <si>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</si>
  <si>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</si>
  <si>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</si>
  <si>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</si>
  <si>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</si>
  <si>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</si>
  <si>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</si>
  <si>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</si>
  <si>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</si>
  <si>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</si>
  <si>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</si>
  <si>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</si>
  <si>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</si>
  <si>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</si>
  <si>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</si>
  <si>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</si>
  <si>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</si>
  <si>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</si>
  <si>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</si>
  <si>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</si>
  <si>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</si>
  <si>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</si>
  <si>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</si>
  <si>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</si>
  <si>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</si>
  <si>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</si>
  <si>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</si>
  <si>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</si>
  <si>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</si>
  <si>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</si>
  <si>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</si>
  <si>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</si>
  <si>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</si>
  <si>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</si>
  <si>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</si>
  <si>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</si>
  <si>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</si>
  <si>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</si>
  <si>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</si>
  <si>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</si>
  <si>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</si>
  <si>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</si>
  <si>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</si>
  <si>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</si>
  <si>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</si>
  <si>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</si>
  <si>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</si>
  <si>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</si>
  <si>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</si>
  <si>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</si>
  <si>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</si>
  <si>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</si>
  <si>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</si>
  <si>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دولت133-ش.خ050410</t>
  </si>
  <si>
    <t>1402/05/10</t>
  </si>
  <si>
    <t>1405/04/10</t>
  </si>
  <si>
    <t>مرابحه عام دولت137-ش.خ061229</t>
  </si>
  <si>
    <t>1402/06/29</t>
  </si>
  <si>
    <t>1406/06/29</t>
  </si>
  <si>
    <t>مرابحه عام دولت140-ش.خ050504</t>
  </si>
  <si>
    <t>1402/07/04</t>
  </si>
  <si>
    <t>1405/05/04</t>
  </si>
  <si>
    <t>مرابحه عام دولت143-ش.خ041009</t>
  </si>
  <si>
    <t>1402/08/09</t>
  </si>
  <si>
    <t>1404/10/09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</si>
  <si>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</si>
  <si>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</si>
  <si>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</si>
  <si>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</si>
  <si>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</si>
  <si>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</si>
  <si>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</si>
  <si>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</si>
  <si>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</si>
  <si>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</si>
  <si>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</si>
  <si>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</si>
  <si>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دولت191-ش.خ060328</t>
  </si>
  <si>
    <t>1406/03/28</t>
  </si>
  <si>
    <t>مرابحه عام دولت202-ش.خ060530</t>
  </si>
  <si>
    <t>1403/11/30</t>
  </si>
  <si>
    <t>1406/05/30</t>
  </si>
  <si>
    <t>مرابحه عام دولت206-ش.خ051114</t>
  </si>
  <si>
    <t>1403/12/14</t>
  </si>
  <si>
    <t>1405/11/14</t>
  </si>
  <si>
    <t>مرابحه عام دولت207-ش.خ060614</t>
  </si>
  <si>
    <t>1406/06/14</t>
  </si>
  <si>
    <t>مرابحه عام دولت209-ش.خ050821</t>
  </si>
  <si>
    <t>1405/08/21</t>
  </si>
  <si>
    <t>مرابحه عام دولت238-ش.خ061022</t>
  </si>
  <si>
    <t>1404/07/22</t>
  </si>
  <si>
    <t>1406/10/22</t>
  </si>
  <si>
    <t>مرابحه عام دولت240-ش.خ060929</t>
  </si>
  <si>
    <t>1404/07/29</t>
  </si>
  <si>
    <t>1406/09/29</t>
  </si>
  <si>
    <t>مرابحه عام دولت247-ش.خ070920</t>
  </si>
  <si>
    <t>1404/08/20</t>
  </si>
  <si>
    <t>1407/09/20</t>
  </si>
  <si>
    <t>مرابحه عام دولت256-ش.خ070318</t>
  </si>
  <si>
    <t>1404/09/18</t>
  </si>
  <si>
    <t>1407/03/18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</si>
  <si>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</si>
  <si>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</si>
  <si>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</si>
  <si>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</si>
  <si>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</si>
  <si>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</si>
  <si>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</si>
  <si>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</si>
  <si>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</si>
  <si>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</si>
  <si>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</si>
  <si>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</si>
  <si>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</si>
  <si>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1401/12/28</t>
  </si>
  <si>
    <t>اوراق مشارکت طرح قطارشهری کرج جدید 1403</t>
  </si>
  <si>
    <t>خیر</t>
  </si>
  <si>
    <t>1403/12/28</t>
  </si>
  <si>
    <t>1407/12/28</t>
  </si>
  <si>
    <t>اوراق مشارکت طرح قطارشهری اصفهان 1404</t>
  </si>
  <si>
    <t>اوراق مشارکت طرح اتوبوسرانی اصفهان 1404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</si>
  <si>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</si>
  <si>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</si>
  <si>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</si>
  <si>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</si>
  <si>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</si>
  <si>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</si>
  <si>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</si>
  <si>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</si>
  <si>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</si>
  <si>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</si>
  <si>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</si>
  <si>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</si>
  <si>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</si>
  <si>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</si>
  <si>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</si>
  <si>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</si>
  <si>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</si>
  <si>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</si>
  <si>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</si>
  <si>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</si>
  <si>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</si>
  <si>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</si>
  <si>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</si>
  <si>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</si>
  <si>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</si>
  <si>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</si>
  <si>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</si>
  <si>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</si>
  <si>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</si>
  <si>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</si>
  <si>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</si>
  <si>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</si>
  <si>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</si>
  <si>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</si>
  <si>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</si>
  <si>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</si>
  <si>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</si>
  <si>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</si>
  <si>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</si>
  <si>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</si>
  <si>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ریخته‌گری‌ تراکتورسازی‌ ایران‌</t>
  </si>
  <si>
    <t>تامین سرمایه کاردان</t>
  </si>
  <si>
    <t>کشت و دامداری فکا</t>
  </si>
  <si>
    <t>گروه انتخاب الکترونیک آرمان</t>
  </si>
  <si>
    <t>ح . سرمایه‌گذاری‌ سپه‌</t>
  </si>
  <si>
    <t>بین المللی توسعه ص. معادن غدیر</t>
  </si>
  <si>
    <t>تولیدات پتروشیمی قائد بصیر</t>
  </si>
  <si>
    <t>گروه صنایع کاغذ پارس</t>
  </si>
  <si>
    <t>بانک صادرات ایران</t>
  </si>
  <si>
    <t>رادیاتور ایران‌</t>
  </si>
  <si>
    <t>گروه مالی صبا تامین</t>
  </si>
  <si>
    <t>بورس انرژی ایران</t>
  </si>
  <si>
    <t>-2-2</t>
  </si>
  <si>
    <t>درآمد حاصل از سرمایه­گذاری در واحدهای صندوق</t>
  </si>
  <si>
    <t>درآمد سود صندوق</t>
  </si>
  <si>
    <t>صندوق س صنایع دایا3-بخشی</t>
  </si>
  <si>
    <t>صندوق س.بخشی صنایع پاداش2-ب</t>
  </si>
  <si>
    <t>صندوق س صنایع اعتبار1-بخشی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</si>
  <si>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</si>
  <si>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</si>
  <si>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</si>
  <si>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</si>
  <si>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فاران شیمی 14050730</t>
  </si>
  <si>
    <t>اجاره دومینو14061003</t>
  </si>
  <si>
    <t>مرابحه فولاد آتیه 14061206</t>
  </si>
  <si>
    <t>مرابحه اتومبیل سازی فردا051224</t>
  </si>
  <si>
    <t>اسنادخزانه-م7بودجه01-040714</t>
  </si>
  <si>
    <t>اسنادخزانه-م8بودجه01-040728</t>
  </si>
  <si>
    <t>مرابحه عام دولت139-ش.خ040804</t>
  </si>
  <si>
    <t>مرابحه عام دولت228-ش.خ070521</t>
  </si>
  <si>
    <t>مرابحه عام دولت229-ش.خ061028</t>
  </si>
  <si>
    <t>مرابحه عام دولت237-ش.خ070715</t>
  </si>
  <si>
    <t>مرابحه عام دولت245-ش.خ070813</t>
  </si>
  <si>
    <t>مرابحه عام دولت178-ش.خ041117</t>
  </si>
  <si>
    <t>مرابحه عام دولت144-ش.خ040730</t>
  </si>
  <si>
    <t>مرابحه عام دولت145-ش.خ050707</t>
  </si>
  <si>
    <t>اسناد خزانه-م7بودجه02-040910</t>
  </si>
  <si>
    <t>مشارکت ش کرج412-3ماهه18%</t>
  </si>
  <si>
    <t>مشارکت ش کرج042-3ماهه18%</t>
  </si>
  <si>
    <t>مشارکت ش قم412-3ماهه18%</t>
  </si>
  <si>
    <t>مرابحه ذوب و نوردکرمان14060814</t>
  </si>
  <si>
    <t>اجاره تابان فرداکاردان14050803</t>
  </si>
  <si>
    <t>اجاره توسعه س. سامان14060303</t>
  </si>
  <si>
    <t>مرابحه انتخاب آرمان050917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</si>
  <si>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</si>
  <si>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</si>
  <si>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</si>
  <si>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</si>
  <si>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</si>
  <si>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</si>
  <si>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</si>
  <si>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</si>
  <si>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</si>
  <si>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</si>
  <si>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</si>
  <si>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</si>
  <si>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</si>
  <si>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</si>
  <si>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</si>
  <si>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</si>
  <si>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</si>
  <si>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</si>
  <si>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</si>
  <si>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</si>
  <si>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</si>
  <si>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</si>
  <si>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</si>
  <si>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</si>
  <si>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</si>
  <si>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</si>
  <si>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1404/09/22</t>
  </si>
  <si>
    <t>سود اوراق بهادار با درآمد ثابت</t>
  </si>
  <si>
    <t>نرخ سود علی الحساب</t>
  </si>
  <si>
    <t>درآمد سود</t>
  </si>
  <si>
    <t>خالص درآمد</t>
  </si>
  <si>
    <t>1407/08/13</t>
  </si>
  <si>
    <t>1407/07/15</t>
  </si>
  <si>
    <t>1406/10/28</t>
  </si>
  <si>
    <t>1407/05/21</t>
  </si>
  <si>
    <t>1404/11/17</t>
  </si>
  <si>
    <t>1405/07/07</t>
  </si>
  <si>
    <t>1404/07/30</t>
  </si>
  <si>
    <t>1404/08/03</t>
  </si>
  <si>
    <t>1404/12/24</t>
  </si>
  <si>
    <t>1404/12/25</t>
  </si>
  <si>
    <t>1404/12/13</t>
  </si>
  <si>
    <t>1406/12/06</t>
  </si>
  <si>
    <t>1406/10/03</t>
  </si>
  <si>
    <t>1406/08/14</t>
  </si>
  <si>
    <t>1405/08/03</t>
  </si>
  <si>
    <t>1405/07/30</t>
  </si>
  <si>
    <t>1406/03/03</t>
  </si>
  <si>
    <t>1405/09/17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</si>
  <si>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</si>
  <si>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</si>
  <si>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</si>
  <si>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</si>
  <si>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</si>
  <si>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</si>
  <si>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</si>
  <si>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تجارت </t>
  </si>
  <si>
    <t>بانک اقتصاد نوین</t>
  </si>
  <si>
    <t>بانک سامان</t>
  </si>
  <si>
    <t>بانک پاسارگاد</t>
  </si>
  <si>
    <t>بانک صادرات</t>
  </si>
  <si>
    <t>بانک کشاورزی</t>
  </si>
  <si>
    <t>بانک مسکن</t>
  </si>
  <si>
    <t>بانک ملی</t>
  </si>
  <si>
    <t>بانک شهر</t>
  </si>
  <si>
    <t>بانک تجارت</t>
  </si>
  <si>
    <t xml:space="preserve">بانک اقتصاد نوین </t>
  </si>
  <si>
    <t>بانک کشاورز</t>
  </si>
  <si>
    <t>بانک پارسیان</t>
  </si>
  <si>
    <t>بانک خاورمیانه</t>
  </si>
  <si>
    <t>بانک گردشگری</t>
  </si>
  <si>
    <t>سلف موازی گاز مایع کنگان051</t>
  </si>
  <si>
    <t>مرابحه لبنی رامک شیراز</t>
  </si>
  <si>
    <t>مرابحه لبنی رامک شیراز080629</t>
  </si>
  <si>
    <t>مرابحه فولاد هرمزگان جنوب</t>
  </si>
  <si>
    <t>شرکت تامین سرمایه کاردان</t>
  </si>
  <si>
    <t xml:space="preserve">سلف موازی گازمایع کنگان051	</t>
  </si>
  <si>
    <t xml:space="preserve">سلف موازی هیدروکربن آفتاب062 </t>
  </si>
  <si>
    <t>صکوک اجاره صگستر504</t>
  </si>
  <si>
    <t>اوراق مشارکت قطار شهری اصفهان1404</t>
  </si>
  <si>
    <t>اوراق مشارکت اتوبوسرانی اصفهان1404</t>
  </si>
  <si>
    <t>اوراق مشارکت قطار شهری کرچ1403</t>
  </si>
  <si>
    <t>صکوک اجاره فارس073</t>
  </si>
  <si>
    <t>صکوک مرابحه خزامیا511</t>
  </si>
  <si>
    <t>اجاره تابان کاردان14050803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</si>
</sst>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212529"/>
      <name val="Sahe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7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vertical="top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textRotation="180"/>
    </xf>
    <xf numFmtId="0" fontId="4" fillId="0" borderId="0" xfId="0" applyFont="1" applyAlignment="1">
      <alignment horizontal="left"/>
    </xf>
    <xf numFmtId="9" fontId="4" fillId="0" borderId="0" xfId="2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165" fontId="4" fillId="0" borderId="0" xfId="2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 textRotation="180"/>
    </xf>
    <xf numFmtId="0" fontId="4" fillId="0" borderId="0" xfId="0" applyFont="1" applyBorder="1" applyAlignment="1">
      <alignment horizontal="left" textRotation="180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F22037A0-1CCD-4077-A246-C7CC95A49A15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5"/>
  <sheetViews>
    <sheetView rightToLeft="1" workbookViewId="0">
      <selection activeCell="AB27" sqref="AB27"/>
    </sheetView>
  </sheetViews>
  <sheetFormatPr defaultRowHeight="18.75"/>
  <cols>
    <col min="1" max="2" width="2.5703125" customWidth="1"/>
    <col min="3" max="3" width="23.42578125" customWidth="1"/>
    <col min="4" max="5" width="1.28515625" customWidth="1"/>
    <col min="6" max="6" width="13.5703125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12" bestFit="1" customWidth="1"/>
    <col min="13" max="13" width="1.28515625" customWidth="1"/>
    <col min="14" max="14" width="16.140625" bestFit="1" customWidth="1"/>
    <col min="15" max="15" width="1.28515625" customWidth="1"/>
    <col min="16" max="16" width="13.140625" bestFit="1" customWidth="1"/>
    <col min="17" max="17" width="1.28515625" customWidth="1"/>
    <col min="18" max="18" width="17.7109375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18.8554687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  <col min="30" max="30" width="12.85546875" bestFit="1" customWidth="1"/>
    <col min="31" max="31" width="19" style="15" bestFit="1" customWidth="1"/>
    <col min="32" max="32" width="26.28515625" style="6" bestFit="1" customWidth="1"/>
    <col min="33" max="33" width="17.85546875" style="15" bestFit="1" customWidth="1"/>
  </cols>
  <sheetData>
    <row r="1" spans="1:30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30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0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30" ht="14.45" customHeight="1">
      <c r="A4" s="1" t="s">
        <v>3</v>
      </c>
      <c r="B4" s="55" t="s">
        <v>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0" ht="14.45" customHeight="1">
      <c r="A5" s="55" t="s">
        <v>5</v>
      </c>
      <c r="B5" s="55"/>
      <c r="C5" s="55" t="s">
        <v>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30" ht="14.45" customHeight="1">
      <c r="F6" s="56" t="s">
        <v>7</v>
      </c>
      <c r="G6" s="56"/>
      <c r="H6" s="56"/>
      <c r="I6" s="56"/>
      <c r="J6" s="56"/>
      <c r="L6" s="56" t="s">
        <v>8</v>
      </c>
      <c r="M6" s="56"/>
      <c r="N6" s="56"/>
      <c r="O6" s="56"/>
      <c r="P6" s="56"/>
      <c r="Q6" s="56"/>
      <c r="R6" s="56"/>
      <c r="T6" s="56" t="s">
        <v>9</v>
      </c>
      <c r="U6" s="56"/>
      <c r="V6" s="56"/>
      <c r="W6" s="56"/>
      <c r="X6" s="56"/>
      <c r="Y6" s="56"/>
      <c r="Z6" s="56"/>
      <c r="AA6" s="56"/>
      <c r="AB6" s="56"/>
    </row>
    <row r="7" spans="1:30" ht="14.45" customHeight="1">
      <c r="F7" s="3"/>
      <c r="G7" s="3"/>
      <c r="H7" s="3"/>
      <c r="I7" s="3"/>
      <c r="J7" s="3"/>
      <c r="L7" s="57" t="s">
        <v>10</v>
      </c>
      <c r="M7" s="57"/>
      <c r="N7" s="57"/>
      <c r="O7" s="3"/>
      <c r="P7" s="57" t="s">
        <v>11</v>
      </c>
      <c r="Q7" s="57"/>
      <c r="R7" s="57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>
      <c r="A8" s="56" t="s">
        <v>12</v>
      </c>
      <c r="B8" s="56"/>
      <c r="C8" s="56"/>
      <c r="E8" s="56" t="s">
        <v>13</v>
      </c>
      <c r="F8" s="5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58" t="s">
        <v>19</v>
      </c>
      <c r="B9" s="58"/>
      <c r="C9" s="58"/>
      <c r="E9" s="59">
        <v>1510586124</v>
      </c>
      <c r="F9" s="59"/>
      <c r="G9" s="13"/>
      <c r="H9" s="12">
        <v>1857705671270</v>
      </c>
      <c r="I9" s="13"/>
      <c r="J9" s="12">
        <v>2213889026147.21</v>
      </c>
      <c r="K9" s="13"/>
      <c r="L9" s="12">
        <v>0</v>
      </c>
      <c r="M9" s="13"/>
      <c r="N9" s="12">
        <v>0</v>
      </c>
      <c r="O9" s="13"/>
      <c r="P9" s="12">
        <v>-298903990</v>
      </c>
      <c r="Q9" s="13"/>
      <c r="R9" s="12">
        <v>479999159456</v>
      </c>
      <c r="S9" s="13"/>
      <c r="T9" s="12">
        <v>1211682134</v>
      </c>
      <c r="U9" s="13"/>
      <c r="V9" s="12">
        <v>1474</v>
      </c>
      <c r="W9" s="13"/>
      <c r="X9" s="12">
        <v>1490116145162</v>
      </c>
      <c r="Y9" s="13"/>
      <c r="Z9" s="12">
        <v>1786019465516</v>
      </c>
      <c r="AA9" s="13"/>
      <c r="AB9" s="14">
        <f>Z9/658946882498757*100</f>
        <v>0.27104149256209115</v>
      </c>
      <c r="AD9" s="20"/>
    </row>
    <row r="10" spans="1:30" ht="21.75" customHeight="1">
      <c r="A10" s="60" t="s">
        <v>20</v>
      </c>
      <c r="B10" s="60"/>
      <c r="C10" s="60"/>
      <c r="E10" s="61">
        <v>163419882</v>
      </c>
      <c r="F10" s="61"/>
      <c r="G10" s="13"/>
      <c r="H10" s="15">
        <v>206538007387</v>
      </c>
      <c r="I10" s="13"/>
      <c r="J10" s="15">
        <v>793270313758.98901</v>
      </c>
      <c r="K10" s="13"/>
      <c r="L10" s="15">
        <v>221406364</v>
      </c>
      <c r="M10" s="13"/>
      <c r="N10" s="15">
        <v>3</v>
      </c>
      <c r="O10" s="13"/>
      <c r="P10" s="15">
        <v>0</v>
      </c>
      <c r="Q10" s="13"/>
      <c r="R10" s="15">
        <v>0</v>
      </c>
      <c r="S10" s="13"/>
      <c r="T10" s="15">
        <v>384826246</v>
      </c>
      <c r="U10" s="13"/>
      <c r="V10" s="15">
        <v>2234</v>
      </c>
      <c r="W10" s="13"/>
      <c r="X10" s="15">
        <v>206538007390</v>
      </c>
      <c r="Y10" s="13"/>
      <c r="Z10" s="15">
        <v>859701833564</v>
      </c>
      <c r="AA10" s="13"/>
      <c r="AB10" s="16">
        <f>Z10/658946882498757*100</f>
        <v>0.13046602941711644</v>
      </c>
      <c r="AD10" s="20"/>
    </row>
    <row r="11" spans="1:30" ht="21.75" customHeight="1">
      <c r="A11" s="60" t="s">
        <v>21</v>
      </c>
      <c r="B11" s="60"/>
      <c r="C11" s="60"/>
      <c r="E11" s="61">
        <v>240395567</v>
      </c>
      <c r="F11" s="61"/>
      <c r="G11" s="13"/>
      <c r="H11" s="15">
        <v>1570417426472</v>
      </c>
      <c r="I11" s="13"/>
      <c r="J11" s="15">
        <v>2270875184222.7002</v>
      </c>
      <c r="K11" s="13"/>
      <c r="L11" s="15">
        <v>0</v>
      </c>
      <c r="M11" s="13"/>
      <c r="N11" s="15">
        <v>0</v>
      </c>
      <c r="O11" s="13"/>
      <c r="P11" s="15">
        <v>0</v>
      </c>
      <c r="Q11" s="13"/>
      <c r="R11" s="15">
        <v>0</v>
      </c>
      <c r="S11" s="13"/>
      <c r="T11" s="15">
        <v>240395567</v>
      </c>
      <c r="U11" s="13"/>
      <c r="V11" s="15">
        <v>10470</v>
      </c>
      <c r="W11" s="13"/>
      <c r="X11" s="15">
        <v>1570417426472</v>
      </c>
      <c r="Y11" s="13"/>
      <c r="Z11" s="15">
        <v>2516941586490</v>
      </c>
      <c r="AA11" s="13"/>
      <c r="AB11" s="16">
        <f t="shared" ref="AB11:AB44" si="0">Z11/658946882498757*100</f>
        <v>0.38196426044928555</v>
      </c>
      <c r="AD11" s="20"/>
    </row>
    <row r="12" spans="1:30" ht="21.75" customHeight="1">
      <c r="A12" s="60" t="s">
        <v>22</v>
      </c>
      <c r="B12" s="60"/>
      <c r="C12" s="60"/>
      <c r="E12" s="61">
        <v>71163637</v>
      </c>
      <c r="F12" s="61"/>
      <c r="G12" s="13"/>
      <c r="H12" s="15">
        <v>198692362112</v>
      </c>
      <c r="I12" s="13"/>
      <c r="J12" s="15">
        <v>339792364517.784</v>
      </c>
      <c r="K12" s="13"/>
      <c r="L12" s="15">
        <v>0</v>
      </c>
      <c r="M12" s="13"/>
      <c r="N12" s="15">
        <v>0</v>
      </c>
      <c r="O12" s="13"/>
      <c r="P12" s="15">
        <v>-1</v>
      </c>
      <c r="Q12" s="13"/>
      <c r="R12" s="15">
        <v>1</v>
      </c>
      <c r="S12" s="13"/>
      <c r="T12" s="15">
        <v>71163636</v>
      </c>
      <c r="U12" s="13"/>
      <c r="V12" s="15">
        <v>5790</v>
      </c>
      <c r="W12" s="13"/>
      <c r="X12" s="15">
        <v>198692359320</v>
      </c>
      <c r="Y12" s="13"/>
      <c r="Z12" s="15">
        <v>412037452440</v>
      </c>
      <c r="AA12" s="13"/>
      <c r="AB12" s="16">
        <f t="shared" si="0"/>
        <v>6.2529691449109664E-2</v>
      </c>
      <c r="AD12" s="20"/>
    </row>
    <row r="13" spans="1:30" ht="21.75" customHeight="1">
      <c r="A13" s="60" t="s">
        <v>23</v>
      </c>
      <c r="B13" s="60"/>
      <c r="C13" s="60"/>
      <c r="E13" s="61">
        <v>272507334</v>
      </c>
      <c r="F13" s="61"/>
      <c r="G13" s="13"/>
      <c r="H13" s="15">
        <v>715291854591</v>
      </c>
      <c r="I13" s="13"/>
      <c r="J13" s="15">
        <v>1681893301356.8799</v>
      </c>
      <c r="K13" s="13"/>
      <c r="L13" s="15">
        <v>0</v>
      </c>
      <c r="M13" s="13"/>
      <c r="N13" s="15">
        <v>0</v>
      </c>
      <c r="O13" s="13"/>
      <c r="P13" s="15">
        <v>0</v>
      </c>
      <c r="Q13" s="13"/>
      <c r="R13" s="15">
        <v>0</v>
      </c>
      <c r="S13" s="13"/>
      <c r="T13" s="15">
        <v>272507334</v>
      </c>
      <c r="U13" s="13"/>
      <c r="V13" s="15">
        <v>8110</v>
      </c>
      <c r="W13" s="13"/>
      <c r="X13" s="15">
        <v>715291854591</v>
      </c>
      <c r="Y13" s="13"/>
      <c r="Z13" s="15">
        <v>2210034478740</v>
      </c>
      <c r="AA13" s="13"/>
      <c r="AB13" s="16">
        <f t="shared" si="0"/>
        <v>0.33538886630124831</v>
      </c>
      <c r="AD13" s="20"/>
    </row>
    <row r="14" spans="1:30" ht="21.75" customHeight="1">
      <c r="A14" s="60" t="s">
        <v>24</v>
      </c>
      <c r="B14" s="60"/>
      <c r="C14" s="60"/>
      <c r="E14" s="61">
        <v>285378511</v>
      </c>
      <c r="F14" s="61"/>
      <c r="G14" s="13"/>
      <c r="H14" s="15">
        <v>964981947585</v>
      </c>
      <c r="I14" s="13"/>
      <c r="J14" s="15">
        <v>1823631126108.21</v>
      </c>
      <c r="K14" s="13"/>
      <c r="L14" s="15">
        <v>0</v>
      </c>
      <c r="M14" s="13"/>
      <c r="N14" s="15">
        <v>0</v>
      </c>
      <c r="O14" s="13"/>
      <c r="P14" s="15">
        <v>0</v>
      </c>
      <c r="Q14" s="13"/>
      <c r="R14" s="15">
        <v>0</v>
      </c>
      <c r="S14" s="13"/>
      <c r="T14" s="15">
        <v>285378511</v>
      </c>
      <c r="U14" s="13"/>
      <c r="V14" s="15">
        <v>9070</v>
      </c>
      <c r="W14" s="13"/>
      <c r="X14" s="15">
        <v>964981947585</v>
      </c>
      <c r="Y14" s="13"/>
      <c r="Z14" s="15">
        <v>2588383094770</v>
      </c>
      <c r="AA14" s="13"/>
      <c r="AB14" s="16">
        <f t="shared" si="0"/>
        <v>0.39280603088290394</v>
      </c>
      <c r="AD14" s="20"/>
    </row>
    <row r="15" spans="1:30" ht="21.75" customHeight="1">
      <c r="A15" s="60" t="s">
        <v>25</v>
      </c>
      <c r="B15" s="60"/>
      <c r="C15" s="60"/>
      <c r="E15" s="61">
        <v>11694000</v>
      </c>
      <c r="F15" s="61"/>
      <c r="G15" s="13"/>
      <c r="H15" s="15">
        <v>311674982194</v>
      </c>
      <c r="I15" s="13"/>
      <c r="J15" s="15">
        <v>399164025072</v>
      </c>
      <c r="K15" s="13"/>
      <c r="L15" s="15">
        <v>0</v>
      </c>
      <c r="M15" s="13"/>
      <c r="N15" s="15">
        <v>0</v>
      </c>
      <c r="O15" s="13"/>
      <c r="P15" s="15">
        <v>0</v>
      </c>
      <c r="Q15" s="13"/>
      <c r="R15" s="15">
        <v>0</v>
      </c>
      <c r="S15" s="13"/>
      <c r="T15" s="15">
        <v>11694000</v>
      </c>
      <c r="U15" s="13"/>
      <c r="V15" s="15">
        <v>31850</v>
      </c>
      <c r="W15" s="13"/>
      <c r="X15" s="15">
        <v>311674982194</v>
      </c>
      <c r="Y15" s="13"/>
      <c r="Z15" s="15">
        <v>372453900000</v>
      </c>
      <c r="AA15" s="13"/>
      <c r="AB15" s="16">
        <f t="shared" si="0"/>
        <v>5.6522598390273529E-2</v>
      </c>
      <c r="AD15" s="20"/>
    </row>
    <row r="16" spans="1:30" ht="21.75" customHeight="1">
      <c r="A16" s="60" t="s">
        <v>26</v>
      </c>
      <c r="B16" s="60"/>
      <c r="C16" s="60"/>
      <c r="E16" s="61">
        <v>4049335</v>
      </c>
      <c r="F16" s="61"/>
      <c r="G16" s="13"/>
      <c r="H16" s="15">
        <v>1059498101908</v>
      </c>
      <c r="I16" s="13"/>
      <c r="J16" s="15">
        <v>1586962566632.1299</v>
      </c>
      <c r="K16" s="13"/>
      <c r="L16" s="15">
        <v>0</v>
      </c>
      <c r="M16" s="13"/>
      <c r="N16" s="15">
        <v>0</v>
      </c>
      <c r="O16" s="13"/>
      <c r="P16" s="15">
        <v>0</v>
      </c>
      <c r="Q16" s="13"/>
      <c r="R16" s="15">
        <v>0</v>
      </c>
      <c r="S16" s="13"/>
      <c r="T16" s="15">
        <v>4049335</v>
      </c>
      <c r="U16" s="13"/>
      <c r="V16" s="15">
        <v>612690</v>
      </c>
      <c r="W16" s="13"/>
      <c r="X16" s="15">
        <v>1059498101908</v>
      </c>
      <c r="Y16" s="13"/>
      <c r="Z16" s="15">
        <v>2480987061150</v>
      </c>
      <c r="AA16" s="13"/>
      <c r="AB16" s="16">
        <f t="shared" si="0"/>
        <v>0.37650789874625135</v>
      </c>
      <c r="AD16" s="20"/>
    </row>
    <row r="17" spans="1:30" ht="21.75" customHeight="1">
      <c r="A17" s="60" t="s">
        <v>27</v>
      </c>
      <c r="B17" s="60"/>
      <c r="C17" s="60"/>
      <c r="E17" s="61">
        <v>31602127</v>
      </c>
      <c r="F17" s="61"/>
      <c r="G17" s="13"/>
      <c r="H17" s="15">
        <v>193925145240</v>
      </c>
      <c r="I17" s="13"/>
      <c r="J17" s="15">
        <v>186892741647.40799</v>
      </c>
      <c r="K17" s="13"/>
      <c r="L17" s="15">
        <v>0</v>
      </c>
      <c r="M17" s="13"/>
      <c r="N17" s="15">
        <v>0</v>
      </c>
      <c r="O17" s="13"/>
      <c r="P17" s="15">
        <v>-7215576</v>
      </c>
      <c r="Q17" s="13"/>
      <c r="R17" s="15">
        <v>52839321505</v>
      </c>
      <c r="S17" s="13"/>
      <c r="T17" s="15">
        <v>24386551</v>
      </c>
      <c r="U17" s="13"/>
      <c r="V17" s="15">
        <v>6570</v>
      </c>
      <c r="W17" s="13"/>
      <c r="X17" s="15">
        <v>149647061557</v>
      </c>
      <c r="Y17" s="13"/>
      <c r="Z17" s="15">
        <v>160219640070</v>
      </c>
      <c r="AA17" s="13"/>
      <c r="AB17" s="16">
        <f t="shared" si="0"/>
        <v>2.4314500049296799E-2</v>
      </c>
      <c r="AD17" s="20"/>
    </row>
    <row r="18" spans="1:30" ht="21.75" customHeight="1">
      <c r="A18" s="60" t="s">
        <v>28</v>
      </c>
      <c r="B18" s="60"/>
      <c r="C18" s="60"/>
      <c r="E18" s="61">
        <v>26651519</v>
      </c>
      <c r="F18" s="61"/>
      <c r="G18" s="13"/>
      <c r="H18" s="15">
        <v>1144036305689</v>
      </c>
      <c r="I18" s="13"/>
      <c r="J18" s="15">
        <v>1356918746519.6499</v>
      </c>
      <c r="K18" s="13"/>
      <c r="L18" s="15">
        <v>0</v>
      </c>
      <c r="M18" s="13"/>
      <c r="N18" s="15">
        <v>0</v>
      </c>
      <c r="O18" s="13"/>
      <c r="P18" s="15">
        <v>0</v>
      </c>
      <c r="Q18" s="13"/>
      <c r="R18" s="15">
        <v>0</v>
      </c>
      <c r="S18" s="13"/>
      <c r="T18" s="15">
        <v>26651519</v>
      </c>
      <c r="U18" s="13"/>
      <c r="V18" s="15">
        <v>60700</v>
      </c>
      <c r="W18" s="13"/>
      <c r="X18" s="15">
        <v>1144036305689</v>
      </c>
      <c r="Y18" s="13"/>
      <c r="Z18" s="15">
        <v>1617747203300</v>
      </c>
      <c r="AA18" s="13"/>
      <c r="AB18" s="16">
        <f t="shared" si="0"/>
        <v>0.24550494831471512</v>
      </c>
      <c r="AD18" s="20"/>
    </row>
    <row r="19" spans="1:30" ht="21.75" customHeight="1">
      <c r="A19" s="60" t="s">
        <v>29</v>
      </c>
      <c r="B19" s="60"/>
      <c r="C19" s="60"/>
      <c r="E19" s="61">
        <v>34930396</v>
      </c>
      <c r="F19" s="61"/>
      <c r="G19" s="13"/>
      <c r="H19" s="15">
        <v>206657000548</v>
      </c>
      <c r="I19" s="13"/>
      <c r="J19" s="15">
        <v>283868545278.755</v>
      </c>
      <c r="K19" s="13"/>
      <c r="L19" s="15">
        <v>0</v>
      </c>
      <c r="M19" s="13"/>
      <c r="N19" s="15">
        <v>0</v>
      </c>
      <c r="O19" s="13"/>
      <c r="P19" s="15">
        <v>0</v>
      </c>
      <c r="Q19" s="13"/>
      <c r="R19" s="15">
        <v>0</v>
      </c>
      <c r="S19" s="13"/>
      <c r="T19" s="15">
        <v>34930396</v>
      </c>
      <c r="U19" s="13"/>
      <c r="V19" s="15">
        <v>7460</v>
      </c>
      <c r="W19" s="13"/>
      <c r="X19" s="15">
        <v>206657000548</v>
      </c>
      <c r="Y19" s="13"/>
      <c r="Z19" s="15">
        <v>260580754160</v>
      </c>
      <c r="AA19" s="13"/>
      <c r="AB19" s="16">
        <f t="shared" si="0"/>
        <v>3.9545031789492008E-2</v>
      </c>
      <c r="AD19" s="20"/>
    </row>
    <row r="20" spans="1:30" ht="21.75" customHeight="1">
      <c r="A20" s="60" t="s">
        <v>30</v>
      </c>
      <c r="B20" s="60"/>
      <c r="C20" s="60"/>
      <c r="E20" s="61">
        <v>83822722</v>
      </c>
      <c r="F20" s="61"/>
      <c r="G20" s="13"/>
      <c r="H20" s="15">
        <v>385509417084</v>
      </c>
      <c r="I20" s="13"/>
      <c r="J20" s="15">
        <v>674547403831.00305</v>
      </c>
      <c r="K20" s="13"/>
      <c r="L20" s="15">
        <v>0</v>
      </c>
      <c r="M20" s="13"/>
      <c r="N20" s="15">
        <v>0</v>
      </c>
      <c r="O20" s="13"/>
      <c r="P20" s="15">
        <v>0</v>
      </c>
      <c r="Q20" s="13"/>
      <c r="R20" s="15">
        <v>0</v>
      </c>
      <c r="S20" s="13"/>
      <c r="T20" s="15">
        <v>83822722</v>
      </c>
      <c r="U20" s="13"/>
      <c r="V20" s="15">
        <v>9860</v>
      </c>
      <c r="W20" s="13"/>
      <c r="X20" s="15">
        <v>385509417084</v>
      </c>
      <c r="Y20" s="13"/>
      <c r="Z20" s="15">
        <v>826492038920</v>
      </c>
      <c r="AA20" s="13"/>
      <c r="AB20" s="16">
        <f t="shared" si="0"/>
        <v>0.12542620063485299</v>
      </c>
      <c r="AD20" s="20"/>
    </row>
    <row r="21" spans="1:30" ht="21.75" customHeight="1">
      <c r="A21" s="60" t="s">
        <v>31</v>
      </c>
      <c r="B21" s="60"/>
      <c r="C21" s="60"/>
      <c r="E21" s="61">
        <v>73379651</v>
      </c>
      <c r="F21" s="61"/>
      <c r="G21" s="13"/>
      <c r="H21" s="15">
        <v>425593642574</v>
      </c>
      <c r="I21" s="13"/>
      <c r="J21" s="15">
        <v>284842211676.87598</v>
      </c>
      <c r="K21" s="13"/>
      <c r="L21" s="15">
        <v>0</v>
      </c>
      <c r="M21" s="13"/>
      <c r="N21" s="15">
        <v>0</v>
      </c>
      <c r="O21" s="13"/>
      <c r="P21" s="15">
        <v>0</v>
      </c>
      <c r="Q21" s="13"/>
      <c r="R21" s="15">
        <v>0</v>
      </c>
      <c r="S21" s="13"/>
      <c r="T21" s="15">
        <v>73379651</v>
      </c>
      <c r="U21" s="13"/>
      <c r="V21" s="15">
        <v>3627</v>
      </c>
      <c r="W21" s="13"/>
      <c r="X21" s="15">
        <v>425593642574</v>
      </c>
      <c r="Y21" s="13"/>
      <c r="Z21" s="15">
        <v>266147994177</v>
      </c>
      <c r="AA21" s="13"/>
      <c r="AB21" s="16">
        <f t="shared" si="0"/>
        <v>4.0389901105192957E-2</v>
      </c>
      <c r="AD21" s="20"/>
    </row>
    <row r="22" spans="1:30" ht="21.75" customHeight="1">
      <c r="A22" s="60" t="s">
        <v>32</v>
      </c>
      <c r="B22" s="60"/>
      <c r="C22" s="60"/>
      <c r="E22" s="61">
        <v>1135510263</v>
      </c>
      <c r="F22" s="61"/>
      <c r="G22" s="13"/>
      <c r="H22" s="15">
        <v>4922887319841</v>
      </c>
      <c r="I22" s="13"/>
      <c r="J22" s="15">
        <v>6760396612002.0596</v>
      </c>
      <c r="K22" s="13"/>
      <c r="L22" s="15">
        <v>0</v>
      </c>
      <c r="M22" s="13"/>
      <c r="N22" s="15">
        <v>0</v>
      </c>
      <c r="O22" s="13"/>
      <c r="P22" s="15">
        <v>0</v>
      </c>
      <c r="Q22" s="13"/>
      <c r="R22" s="15">
        <v>0</v>
      </c>
      <c r="S22" s="13"/>
      <c r="T22" s="15">
        <v>1135510263</v>
      </c>
      <c r="U22" s="13"/>
      <c r="V22" s="15">
        <v>5660</v>
      </c>
      <c r="W22" s="13"/>
      <c r="X22" s="15">
        <v>4922887319841</v>
      </c>
      <c r="Y22" s="13"/>
      <c r="Z22" s="15">
        <v>6426988088580</v>
      </c>
      <c r="AA22" s="13"/>
      <c r="AB22" s="16">
        <f t="shared" si="0"/>
        <v>0.97534236207455216</v>
      </c>
      <c r="AD22" s="20"/>
    </row>
    <row r="23" spans="1:30" ht="21.75" customHeight="1">
      <c r="A23" s="60" t="s">
        <v>33</v>
      </c>
      <c r="B23" s="60"/>
      <c r="C23" s="60"/>
      <c r="E23" s="61">
        <v>17781595</v>
      </c>
      <c r="F23" s="61"/>
      <c r="G23" s="13"/>
      <c r="H23" s="15">
        <v>190254299448</v>
      </c>
      <c r="I23" s="13"/>
      <c r="J23" s="15">
        <v>230961835412.80899</v>
      </c>
      <c r="K23" s="13"/>
      <c r="L23" s="15">
        <v>3306878</v>
      </c>
      <c r="M23" s="13"/>
      <c r="N23" s="15">
        <v>50132195235</v>
      </c>
      <c r="O23" s="13"/>
      <c r="P23" s="15">
        <v>-8150000</v>
      </c>
      <c r="Q23" s="13"/>
      <c r="R23" s="15">
        <v>119271350629</v>
      </c>
      <c r="S23" s="13"/>
      <c r="T23" s="15">
        <v>12938473</v>
      </c>
      <c r="U23" s="13"/>
      <c r="V23" s="15">
        <v>15050</v>
      </c>
      <c r="W23" s="13"/>
      <c r="X23" s="15">
        <v>147485034655</v>
      </c>
      <c r="Y23" s="13"/>
      <c r="Z23" s="15">
        <v>194724018650</v>
      </c>
      <c r="AA23" s="13"/>
      <c r="AB23" s="16">
        <f t="shared" si="0"/>
        <v>2.9550791394838613E-2</v>
      </c>
      <c r="AD23" s="20"/>
    </row>
    <row r="24" spans="1:30" ht="21.75" customHeight="1">
      <c r="A24" s="60" t="s">
        <v>34</v>
      </c>
      <c r="B24" s="60"/>
      <c r="C24" s="60"/>
      <c r="E24" s="61">
        <v>6983295</v>
      </c>
      <c r="F24" s="61"/>
      <c r="G24" s="13"/>
      <c r="H24" s="15">
        <v>51373545709</v>
      </c>
      <c r="I24" s="13"/>
      <c r="J24" s="15">
        <v>50861165711.630997</v>
      </c>
      <c r="K24" s="13"/>
      <c r="L24" s="15">
        <v>20910237</v>
      </c>
      <c r="M24" s="13"/>
      <c r="N24" s="15">
        <v>153423396847</v>
      </c>
      <c r="O24" s="13"/>
      <c r="P24" s="15">
        <v>0</v>
      </c>
      <c r="Q24" s="13"/>
      <c r="R24" s="15">
        <v>0</v>
      </c>
      <c r="S24" s="13"/>
      <c r="T24" s="15">
        <v>27893532</v>
      </c>
      <c r="U24" s="13"/>
      <c r="V24" s="15">
        <v>6990</v>
      </c>
      <c r="W24" s="13"/>
      <c r="X24" s="15">
        <v>204796942556</v>
      </c>
      <c r="Y24" s="13"/>
      <c r="Z24" s="15">
        <v>194975788680</v>
      </c>
      <c r="AA24" s="13"/>
      <c r="AB24" s="16">
        <f t="shared" si="0"/>
        <v>2.9588999334914948E-2</v>
      </c>
      <c r="AD24" s="20"/>
    </row>
    <row r="25" spans="1:30" ht="21.75" customHeight="1">
      <c r="A25" s="60" t="s">
        <v>35</v>
      </c>
      <c r="B25" s="60"/>
      <c r="C25" s="60"/>
      <c r="E25" s="61">
        <v>36204828</v>
      </c>
      <c r="F25" s="61"/>
      <c r="G25" s="13"/>
      <c r="H25" s="15">
        <v>227451531442</v>
      </c>
      <c r="I25" s="13"/>
      <c r="J25" s="15">
        <v>484268523880.46899</v>
      </c>
      <c r="K25" s="13"/>
      <c r="L25" s="15">
        <v>0</v>
      </c>
      <c r="M25" s="13"/>
      <c r="N25" s="15">
        <v>0</v>
      </c>
      <c r="O25" s="13"/>
      <c r="P25" s="15">
        <v>-36204828</v>
      </c>
      <c r="Q25" s="13"/>
      <c r="R25" s="15">
        <v>603188035334</v>
      </c>
      <c r="S25" s="13"/>
      <c r="T25" s="15">
        <v>0</v>
      </c>
      <c r="U25" s="13"/>
      <c r="V25" s="15">
        <v>0</v>
      </c>
      <c r="W25" s="13"/>
      <c r="X25" s="15">
        <v>0</v>
      </c>
      <c r="Y25" s="13"/>
      <c r="Z25" s="15">
        <v>0</v>
      </c>
      <c r="AA25" s="13"/>
      <c r="AB25" s="16">
        <f t="shared" si="0"/>
        <v>0</v>
      </c>
      <c r="AD25" s="20"/>
    </row>
    <row r="26" spans="1:30" ht="21.75" customHeight="1">
      <c r="A26" s="60" t="s">
        <v>36</v>
      </c>
      <c r="B26" s="60"/>
      <c r="C26" s="60"/>
      <c r="E26" s="61">
        <v>179425000</v>
      </c>
      <c r="F26" s="61"/>
      <c r="G26" s="13"/>
      <c r="H26" s="15">
        <v>1248845649205</v>
      </c>
      <c r="I26" s="13"/>
      <c r="J26" s="15">
        <v>1570295554695</v>
      </c>
      <c r="K26" s="13"/>
      <c r="L26" s="15">
        <v>0</v>
      </c>
      <c r="M26" s="13"/>
      <c r="N26" s="15">
        <v>0</v>
      </c>
      <c r="O26" s="13"/>
      <c r="P26" s="15">
        <v>-44692433</v>
      </c>
      <c r="Q26" s="13"/>
      <c r="R26" s="15">
        <v>397049253714</v>
      </c>
      <c r="S26" s="13"/>
      <c r="T26" s="15">
        <v>134732567</v>
      </c>
      <c r="U26" s="13"/>
      <c r="V26" s="15">
        <v>8260</v>
      </c>
      <c r="W26" s="13"/>
      <c r="X26" s="15">
        <v>937774446711</v>
      </c>
      <c r="Y26" s="13"/>
      <c r="Z26" s="15">
        <v>1112891003420</v>
      </c>
      <c r="AA26" s="13"/>
      <c r="AB26" s="16">
        <f t="shared" si="0"/>
        <v>0.1688893343268984</v>
      </c>
      <c r="AD26" s="20"/>
    </row>
    <row r="27" spans="1:30" ht="21.75" customHeight="1">
      <c r="A27" s="60" t="s">
        <v>37</v>
      </c>
      <c r="B27" s="60"/>
      <c r="C27" s="60"/>
      <c r="E27" s="61">
        <v>59261124</v>
      </c>
      <c r="F27" s="61"/>
      <c r="G27" s="13"/>
      <c r="H27" s="15">
        <v>299008215838</v>
      </c>
      <c r="I27" s="13"/>
      <c r="J27" s="15">
        <v>351642152358.65002</v>
      </c>
      <c r="K27" s="13"/>
      <c r="L27" s="15">
        <v>0</v>
      </c>
      <c r="M27" s="13"/>
      <c r="N27" s="15">
        <v>0</v>
      </c>
      <c r="O27" s="13"/>
      <c r="P27" s="15">
        <v>-59261124</v>
      </c>
      <c r="Q27" s="13"/>
      <c r="R27" s="15">
        <v>421076867278</v>
      </c>
      <c r="S27" s="13"/>
      <c r="T27" s="15">
        <v>0</v>
      </c>
      <c r="U27" s="13"/>
      <c r="V27" s="15">
        <v>0</v>
      </c>
      <c r="W27" s="13"/>
      <c r="X27" s="15">
        <v>0</v>
      </c>
      <c r="Y27" s="13"/>
      <c r="Z27" s="15">
        <v>0</v>
      </c>
      <c r="AA27" s="13"/>
      <c r="AB27" s="16">
        <f t="shared" si="0"/>
        <v>0</v>
      </c>
      <c r="AD27" s="20"/>
    </row>
    <row r="28" spans="1:30" ht="21.75" customHeight="1">
      <c r="A28" s="60" t="s">
        <v>38</v>
      </c>
      <c r="B28" s="60"/>
      <c r="C28" s="60"/>
      <c r="E28" s="61">
        <v>690789</v>
      </c>
      <c r="F28" s="61"/>
      <c r="G28" s="13"/>
      <c r="H28" s="15">
        <v>2798297063</v>
      </c>
      <c r="I28" s="13"/>
      <c r="J28" s="15">
        <v>3865933493.8091998</v>
      </c>
      <c r="K28" s="13"/>
      <c r="L28" s="15">
        <v>0</v>
      </c>
      <c r="M28" s="13"/>
      <c r="N28" s="15">
        <v>0</v>
      </c>
      <c r="O28" s="13"/>
      <c r="P28" s="15">
        <v>0</v>
      </c>
      <c r="Q28" s="13"/>
      <c r="R28" s="15">
        <v>0</v>
      </c>
      <c r="S28" s="13"/>
      <c r="T28" s="15">
        <v>690789</v>
      </c>
      <c r="U28" s="13"/>
      <c r="V28" s="15">
        <v>5730</v>
      </c>
      <c r="W28" s="13"/>
      <c r="X28" s="15">
        <v>2798297063</v>
      </c>
      <c r="Y28" s="13"/>
      <c r="Z28" s="15">
        <v>3958220970</v>
      </c>
      <c r="AA28" s="13"/>
      <c r="AB28" s="16">
        <f t="shared" si="0"/>
        <v>6.0068892882385956E-4</v>
      </c>
      <c r="AD28" s="20"/>
    </row>
    <row r="29" spans="1:30" ht="21.75" customHeight="1">
      <c r="A29" s="60" t="s">
        <v>39</v>
      </c>
      <c r="B29" s="60"/>
      <c r="C29" s="60"/>
      <c r="E29" s="61">
        <v>45914140</v>
      </c>
      <c r="F29" s="61"/>
      <c r="G29" s="13"/>
      <c r="H29" s="15">
        <v>677588386506</v>
      </c>
      <c r="I29" s="13"/>
      <c r="J29" s="15">
        <v>966766726867.31604</v>
      </c>
      <c r="K29" s="13"/>
      <c r="L29" s="15">
        <v>0</v>
      </c>
      <c r="M29" s="13"/>
      <c r="N29" s="15">
        <v>0</v>
      </c>
      <c r="O29" s="13"/>
      <c r="P29" s="15">
        <v>0</v>
      </c>
      <c r="Q29" s="13"/>
      <c r="R29" s="15">
        <v>0</v>
      </c>
      <c r="S29" s="13"/>
      <c r="T29" s="15">
        <v>45914140</v>
      </c>
      <c r="U29" s="13"/>
      <c r="V29" s="15">
        <v>24210</v>
      </c>
      <c r="W29" s="13"/>
      <c r="X29" s="15">
        <v>677588386506</v>
      </c>
      <c r="Y29" s="13"/>
      <c r="Z29" s="15">
        <v>1111581329400</v>
      </c>
      <c r="AA29" s="13"/>
      <c r="AB29" s="16">
        <f t="shared" si="0"/>
        <v>0.16869058173320925</v>
      </c>
      <c r="AD29" s="20"/>
    </row>
    <row r="30" spans="1:30" ht="21.75" customHeight="1">
      <c r="A30" s="60" t="s">
        <v>40</v>
      </c>
      <c r="B30" s="60"/>
      <c r="C30" s="60"/>
      <c r="E30" s="61">
        <v>177235485</v>
      </c>
      <c r="F30" s="61"/>
      <c r="G30" s="13"/>
      <c r="H30" s="15">
        <v>1087082499796</v>
      </c>
      <c r="I30" s="13"/>
      <c r="J30" s="15">
        <v>2499048111300.5</v>
      </c>
      <c r="K30" s="13"/>
      <c r="L30" s="15">
        <v>0</v>
      </c>
      <c r="M30" s="13"/>
      <c r="N30" s="15">
        <v>0</v>
      </c>
      <c r="O30" s="13"/>
      <c r="P30" s="15">
        <v>0</v>
      </c>
      <c r="Q30" s="13"/>
      <c r="R30" s="15">
        <v>0</v>
      </c>
      <c r="S30" s="13"/>
      <c r="T30" s="15">
        <v>177235485</v>
      </c>
      <c r="U30" s="13"/>
      <c r="V30" s="15">
        <v>16750</v>
      </c>
      <c r="W30" s="13"/>
      <c r="X30" s="15">
        <v>1087082499796</v>
      </c>
      <c r="Y30" s="13"/>
      <c r="Z30" s="15">
        <v>2968694373750</v>
      </c>
      <c r="AA30" s="13"/>
      <c r="AB30" s="16">
        <f t="shared" si="0"/>
        <v>0.45052104389546149</v>
      </c>
      <c r="AD30" s="20"/>
    </row>
    <row r="31" spans="1:30" ht="21.75" customHeight="1">
      <c r="A31" s="60" t="s">
        <v>41</v>
      </c>
      <c r="B31" s="60"/>
      <c r="C31" s="60"/>
      <c r="E31" s="61">
        <v>131112569</v>
      </c>
      <c r="F31" s="61"/>
      <c r="G31" s="13"/>
      <c r="H31" s="15">
        <v>992700554003</v>
      </c>
      <c r="I31" s="13"/>
      <c r="J31" s="15">
        <v>984849951131.13904</v>
      </c>
      <c r="K31" s="13"/>
      <c r="L31" s="15">
        <v>0</v>
      </c>
      <c r="M31" s="13"/>
      <c r="N31" s="15">
        <v>0</v>
      </c>
      <c r="O31" s="13"/>
      <c r="P31" s="15">
        <v>0</v>
      </c>
      <c r="Q31" s="13"/>
      <c r="R31" s="15">
        <v>0</v>
      </c>
      <c r="S31" s="13"/>
      <c r="T31" s="15">
        <v>131112569</v>
      </c>
      <c r="U31" s="13"/>
      <c r="V31" s="15">
        <v>8780</v>
      </c>
      <c r="W31" s="13"/>
      <c r="X31" s="15">
        <v>992700554003</v>
      </c>
      <c r="Y31" s="13"/>
      <c r="Z31" s="15">
        <v>1151168355820</v>
      </c>
      <c r="AA31" s="13"/>
      <c r="AB31" s="16">
        <f t="shared" si="0"/>
        <v>0.17469820199387187</v>
      </c>
      <c r="AD31" s="20"/>
    </row>
    <row r="32" spans="1:30" ht="21.75" customHeight="1">
      <c r="A32" s="60" t="s">
        <v>42</v>
      </c>
      <c r="B32" s="60"/>
      <c r="C32" s="60"/>
      <c r="E32" s="61">
        <v>78529422</v>
      </c>
      <c r="F32" s="61"/>
      <c r="G32" s="13"/>
      <c r="H32" s="15">
        <v>412817561700</v>
      </c>
      <c r="I32" s="13"/>
      <c r="J32" s="15">
        <v>1473512386729.75</v>
      </c>
      <c r="K32" s="13"/>
      <c r="L32" s="15">
        <v>8821000</v>
      </c>
      <c r="M32" s="13"/>
      <c r="N32" s="15">
        <v>161859661336</v>
      </c>
      <c r="O32" s="13"/>
      <c r="P32" s="15">
        <v>0</v>
      </c>
      <c r="Q32" s="13"/>
      <c r="R32" s="15">
        <v>0</v>
      </c>
      <c r="S32" s="13"/>
      <c r="T32" s="15">
        <v>87350422</v>
      </c>
      <c r="U32" s="13"/>
      <c r="V32" s="15">
        <v>17470</v>
      </c>
      <c r="W32" s="13"/>
      <c r="X32" s="15">
        <v>574677223036</v>
      </c>
      <c r="Y32" s="13"/>
      <c r="Z32" s="15">
        <v>1526011872340</v>
      </c>
      <c r="AA32" s="13"/>
      <c r="AB32" s="16">
        <f t="shared" si="0"/>
        <v>0.23158344213622994</v>
      </c>
      <c r="AD32" s="20"/>
    </row>
    <row r="33" spans="1:30" ht="21.75" customHeight="1">
      <c r="A33" s="60" t="s">
        <v>43</v>
      </c>
      <c r="B33" s="60"/>
      <c r="C33" s="60"/>
      <c r="E33" s="61">
        <v>18007487</v>
      </c>
      <c r="F33" s="61"/>
      <c r="G33" s="13"/>
      <c r="H33" s="15">
        <v>297075840877</v>
      </c>
      <c r="I33" s="13"/>
      <c r="J33" s="15">
        <v>836593296855.44202</v>
      </c>
      <c r="K33" s="13"/>
      <c r="L33" s="15">
        <v>0</v>
      </c>
      <c r="M33" s="13"/>
      <c r="N33" s="15">
        <v>0</v>
      </c>
      <c r="O33" s="13"/>
      <c r="P33" s="15">
        <v>-18007487</v>
      </c>
      <c r="Q33" s="13"/>
      <c r="R33" s="15">
        <v>807814137095</v>
      </c>
      <c r="S33" s="13"/>
      <c r="T33" s="15">
        <v>0</v>
      </c>
      <c r="U33" s="13"/>
      <c r="V33" s="15">
        <v>0</v>
      </c>
      <c r="W33" s="13"/>
      <c r="X33" s="15">
        <v>0</v>
      </c>
      <c r="Y33" s="13"/>
      <c r="Z33" s="15">
        <v>0</v>
      </c>
      <c r="AA33" s="13"/>
      <c r="AB33" s="16">
        <f t="shared" si="0"/>
        <v>0</v>
      </c>
      <c r="AD33" s="20"/>
    </row>
    <row r="34" spans="1:30" ht="21.75" customHeight="1">
      <c r="A34" s="60" t="s">
        <v>44</v>
      </c>
      <c r="B34" s="60"/>
      <c r="C34" s="60"/>
      <c r="E34" s="61">
        <v>52234793</v>
      </c>
      <c r="F34" s="61"/>
      <c r="G34" s="13"/>
      <c r="H34" s="15">
        <v>597380372630</v>
      </c>
      <c r="I34" s="13"/>
      <c r="J34" s="15">
        <v>774355409668.64294</v>
      </c>
      <c r="K34" s="13"/>
      <c r="L34" s="15">
        <v>0</v>
      </c>
      <c r="M34" s="13"/>
      <c r="N34" s="15">
        <v>0</v>
      </c>
      <c r="O34" s="13"/>
      <c r="P34" s="15">
        <v>0</v>
      </c>
      <c r="Q34" s="13"/>
      <c r="R34" s="15">
        <v>0</v>
      </c>
      <c r="S34" s="13"/>
      <c r="T34" s="15">
        <v>52234793</v>
      </c>
      <c r="U34" s="13"/>
      <c r="V34" s="15">
        <v>16580</v>
      </c>
      <c r="W34" s="13"/>
      <c r="X34" s="15">
        <v>597380372630</v>
      </c>
      <c r="Y34" s="13"/>
      <c r="Z34" s="15">
        <v>866052867940</v>
      </c>
      <c r="AA34" s="13"/>
      <c r="AB34" s="16">
        <f t="shared" si="0"/>
        <v>0.1314298452488139</v>
      </c>
      <c r="AD34" s="20"/>
    </row>
    <row r="35" spans="1:30" ht="21.75" customHeight="1">
      <c r="A35" s="60" t="s">
        <v>45</v>
      </c>
      <c r="B35" s="60"/>
      <c r="C35" s="60"/>
      <c r="E35" s="61">
        <v>886111110</v>
      </c>
      <c r="F35" s="61"/>
      <c r="G35" s="13"/>
      <c r="H35" s="15">
        <v>1986346400286</v>
      </c>
      <c r="I35" s="13"/>
      <c r="J35" s="15">
        <v>3415930815300.0298</v>
      </c>
      <c r="K35" s="13"/>
      <c r="L35" s="15">
        <v>0</v>
      </c>
      <c r="M35" s="13"/>
      <c r="N35" s="15">
        <v>0</v>
      </c>
      <c r="O35" s="13"/>
      <c r="P35" s="15">
        <v>0</v>
      </c>
      <c r="Q35" s="13"/>
      <c r="R35" s="15">
        <v>0</v>
      </c>
      <c r="S35" s="13"/>
      <c r="T35" s="15">
        <v>886111110</v>
      </c>
      <c r="U35" s="13"/>
      <c r="V35" s="15">
        <v>3992</v>
      </c>
      <c r="W35" s="13"/>
      <c r="X35" s="15">
        <v>1986346400286</v>
      </c>
      <c r="Y35" s="13"/>
      <c r="Z35" s="15">
        <v>3537355551120</v>
      </c>
      <c r="AA35" s="13"/>
      <c r="AB35" s="16">
        <f t="shared" si="0"/>
        <v>0.53681952901972685</v>
      </c>
      <c r="AD35" s="20"/>
    </row>
    <row r="36" spans="1:30" ht="21.75" customHeight="1">
      <c r="A36" s="60" t="s">
        <v>46</v>
      </c>
      <c r="B36" s="60"/>
      <c r="C36" s="60"/>
      <c r="E36" s="61">
        <v>25894821</v>
      </c>
      <c r="F36" s="61"/>
      <c r="G36" s="13"/>
      <c r="H36" s="15">
        <v>430063359123</v>
      </c>
      <c r="I36" s="13"/>
      <c r="J36" s="15">
        <v>394669885957.17102</v>
      </c>
      <c r="K36" s="13"/>
      <c r="L36" s="15">
        <v>0</v>
      </c>
      <c r="M36" s="13"/>
      <c r="N36" s="15">
        <v>0</v>
      </c>
      <c r="O36" s="13"/>
      <c r="P36" s="15">
        <v>-18055038</v>
      </c>
      <c r="Q36" s="13"/>
      <c r="R36" s="15">
        <v>264731397176</v>
      </c>
      <c r="S36" s="13"/>
      <c r="T36" s="15">
        <v>7839783</v>
      </c>
      <c r="U36" s="13"/>
      <c r="V36" s="15">
        <v>14810</v>
      </c>
      <c r="W36" s="13"/>
      <c r="X36" s="15">
        <v>130203773611</v>
      </c>
      <c r="Y36" s="13"/>
      <c r="Z36" s="15">
        <v>116107186230</v>
      </c>
      <c r="AA36" s="13"/>
      <c r="AB36" s="16">
        <f t="shared" si="0"/>
        <v>1.7620113140184562E-2</v>
      </c>
      <c r="AD36" s="20"/>
    </row>
    <row r="37" spans="1:30" ht="21.75" customHeight="1">
      <c r="A37" s="60" t="s">
        <v>47</v>
      </c>
      <c r="B37" s="60"/>
      <c r="C37" s="60"/>
      <c r="E37" s="61">
        <v>43602714</v>
      </c>
      <c r="F37" s="61"/>
      <c r="G37" s="13"/>
      <c r="H37" s="15">
        <v>713936723048</v>
      </c>
      <c r="I37" s="13"/>
      <c r="J37" s="15">
        <v>840219214703.54797</v>
      </c>
      <c r="K37" s="13"/>
      <c r="L37" s="15">
        <v>0</v>
      </c>
      <c r="M37" s="13"/>
      <c r="N37" s="15">
        <v>0</v>
      </c>
      <c r="O37" s="13"/>
      <c r="P37" s="15">
        <v>-243974</v>
      </c>
      <c r="Q37" s="13"/>
      <c r="R37" s="15">
        <v>4718296743</v>
      </c>
      <c r="S37" s="13"/>
      <c r="T37" s="15">
        <v>43358740</v>
      </c>
      <c r="U37" s="13"/>
      <c r="V37" s="15">
        <v>18420</v>
      </c>
      <c r="W37" s="13"/>
      <c r="X37" s="15">
        <v>709941971756</v>
      </c>
      <c r="Y37" s="13"/>
      <c r="Z37" s="15">
        <v>798667990800</v>
      </c>
      <c r="AA37" s="13"/>
      <c r="AB37" s="16">
        <f t="shared" si="0"/>
        <v>0.12120369820575129</v>
      </c>
      <c r="AD37" s="20"/>
    </row>
    <row r="38" spans="1:30" ht="21.75" customHeight="1">
      <c r="A38" s="60" t="s">
        <v>48</v>
      </c>
      <c r="B38" s="60"/>
      <c r="C38" s="60"/>
      <c r="E38" s="61">
        <v>20271701</v>
      </c>
      <c r="F38" s="61"/>
      <c r="G38" s="13"/>
      <c r="H38" s="15">
        <f>114872780759+13</f>
        <v>114872780772</v>
      </c>
      <c r="I38" s="13"/>
      <c r="J38" s="15">
        <v>390432164582.151</v>
      </c>
      <c r="K38" s="13"/>
      <c r="L38" s="15">
        <v>0</v>
      </c>
      <c r="M38" s="13"/>
      <c r="N38" s="15">
        <v>0</v>
      </c>
      <c r="O38" s="13"/>
      <c r="P38" s="15">
        <v>0</v>
      </c>
      <c r="Q38" s="13"/>
      <c r="R38" s="15">
        <v>0</v>
      </c>
      <c r="S38" s="13"/>
      <c r="T38" s="15">
        <v>20271701</v>
      </c>
      <c r="U38" s="13"/>
      <c r="V38" s="15">
        <v>19670</v>
      </c>
      <c r="W38" s="13"/>
      <c r="X38" s="15">
        <v>114872780759</v>
      </c>
      <c r="Y38" s="13"/>
      <c r="Z38" s="15">
        <v>398744358670</v>
      </c>
      <c r="AA38" s="13"/>
      <c r="AB38" s="16">
        <f t="shared" si="0"/>
        <v>6.0512367424509696E-2</v>
      </c>
      <c r="AD38" s="20"/>
    </row>
    <row r="39" spans="1:30" ht="21.75" customHeight="1">
      <c r="A39" s="60" t="s">
        <v>49</v>
      </c>
      <c r="B39" s="60"/>
      <c r="C39" s="60"/>
      <c r="E39" s="61">
        <v>278269024</v>
      </c>
      <c r="F39" s="61"/>
      <c r="G39" s="13"/>
      <c r="H39" s="15">
        <v>1891605116411</v>
      </c>
      <c r="I39" s="13"/>
      <c r="J39" s="15">
        <v>3194685311420</v>
      </c>
      <c r="K39" s="13"/>
      <c r="L39" s="15">
        <v>0</v>
      </c>
      <c r="M39" s="13"/>
      <c r="N39" s="15">
        <v>0</v>
      </c>
      <c r="O39" s="13"/>
      <c r="P39" s="15">
        <v>0</v>
      </c>
      <c r="Q39" s="13"/>
      <c r="R39" s="15">
        <v>0</v>
      </c>
      <c r="S39" s="13"/>
      <c r="T39" s="15">
        <v>278269024</v>
      </c>
      <c r="U39" s="13"/>
      <c r="V39" s="15">
        <v>15890</v>
      </c>
      <c r="W39" s="13"/>
      <c r="X39" s="15">
        <v>1891605116424</v>
      </c>
      <c r="Y39" s="13"/>
      <c r="Z39" s="15">
        <v>4421694791360</v>
      </c>
      <c r="AA39" s="13"/>
      <c r="AB39" s="16">
        <f t="shared" si="0"/>
        <v>0.67102446476303668</v>
      </c>
      <c r="AD39" s="20"/>
    </row>
    <row r="40" spans="1:30" ht="21.75" customHeight="1">
      <c r="A40" s="60" t="s">
        <v>50</v>
      </c>
      <c r="B40" s="60"/>
      <c r="C40" s="60"/>
      <c r="E40" s="61">
        <v>72647153</v>
      </c>
      <c r="F40" s="61"/>
      <c r="G40" s="13"/>
      <c r="H40" s="15">
        <v>1074826053408</v>
      </c>
      <c r="I40" s="13"/>
      <c r="J40" s="15">
        <v>1523168527419.46</v>
      </c>
      <c r="K40" s="13"/>
      <c r="L40" s="15">
        <v>0</v>
      </c>
      <c r="M40" s="13"/>
      <c r="N40" s="15">
        <v>0</v>
      </c>
      <c r="O40" s="13"/>
      <c r="P40" s="15">
        <v>0</v>
      </c>
      <c r="Q40" s="13"/>
      <c r="R40" s="15">
        <v>0</v>
      </c>
      <c r="S40" s="13"/>
      <c r="T40" s="15">
        <v>72647153</v>
      </c>
      <c r="U40" s="13"/>
      <c r="V40" s="15">
        <v>21440</v>
      </c>
      <c r="W40" s="13"/>
      <c r="X40" s="15">
        <v>1074826053408</v>
      </c>
      <c r="Y40" s="13"/>
      <c r="Z40" s="15">
        <v>1557554960333</v>
      </c>
      <c r="AA40" s="13"/>
      <c r="AB40" s="16">
        <f t="shared" si="0"/>
        <v>0.23637033601656623</v>
      </c>
      <c r="AD40" s="20"/>
    </row>
    <row r="41" spans="1:30" ht="21.75" customHeight="1">
      <c r="A41" s="60" t="s">
        <v>51</v>
      </c>
      <c r="B41" s="60"/>
      <c r="C41" s="60"/>
      <c r="E41" s="61">
        <v>4302645</v>
      </c>
      <c r="F41" s="61"/>
      <c r="G41" s="13"/>
      <c r="H41" s="15">
        <v>49551712657</v>
      </c>
      <c r="I41" s="13"/>
      <c r="J41" s="15">
        <v>64467721867.665001</v>
      </c>
      <c r="K41" s="13"/>
      <c r="L41" s="15">
        <v>0</v>
      </c>
      <c r="M41" s="13"/>
      <c r="N41" s="15">
        <v>0</v>
      </c>
      <c r="O41" s="13"/>
      <c r="P41" s="15">
        <v>0</v>
      </c>
      <c r="Q41" s="13"/>
      <c r="R41" s="15">
        <v>0</v>
      </c>
      <c r="S41" s="13"/>
      <c r="T41" s="15">
        <v>4302645</v>
      </c>
      <c r="U41" s="13"/>
      <c r="V41" s="15">
        <v>16480</v>
      </c>
      <c r="W41" s="13"/>
      <c r="X41" s="15">
        <v>49551712657</v>
      </c>
      <c r="Y41" s="13"/>
      <c r="Z41" s="15">
        <v>70907589600</v>
      </c>
      <c r="AA41" s="13"/>
      <c r="AB41" s="16">
        <f t="shared" si="0"/>
        <v>1.076074437610436E-2</v>
      </c>
      <c r="AD41" s="20"/>
    </row>
    <row r="42" spans="1:30" ht="21.75" customHeight="1">
      <c r="A42" s="60" t="s">
        <v>52</v>
      </c>
      <c r="B42" s="60"/>
      <c r="C42" s="60"/>
      <c r="E42" s="61">
        <v>0</v>
      </c>
      <c r="F42" s="61"/>
      <c r="G42" s="13"/>
      <c r="H42" s="15">
        <v>0</v>
      </c>
      <c r="I42" s="13"/>
      <c r="J42" s="15">
        <v>0</v>
      </c>
      <c r="K42" s="13"/>
      <c r="L42" s="15">
        <v>11947673</v>
      </c>
      <c r="M42" s="13"/>
      <c r="N42" s="15">
        <v>144224177794</v>
      </c>
      <c r="O42" s="13"/>
      <c r="P42" s="15">
        <v>0</v>
      </c>
      <c r="Q42" s="13"/>
      <c r="R42" s="15">
        <v>0</v>
      </c>
      <c r="S42" s="13"/>
      <c r="T42" s="15">
        <v>11947673</v>
      </c>
      <c r="U42" s="13"/>
      <c r="V42" s="15">
        <v>10420</v>
      </c>
      <c r="W42" s="13"/>
      <c r="X42" s="15">
        <v>144224177794</v>
      </c>
      <c r="Y42" s="13"/>
      <c r="Z42" s="15">
        <v>124494752660</v>
      </c>
      <c r="AA42" s="13"/>
      <c r="AB42" s="16">
        <f t="shared" si="0"/>
        <v>1.8892987578590578E-2</v>
      </c>
      <c r="AD42" s="20"/>
    </row>
    <row r="43" spans="1:30" ht="21.75" customHeight="1">
      <c r="A43" s="60" t="s">
        <v>53</v>
      </c>
      <c r="B43" s="60"/>
      <c r="C43" s="60"/>
      <c r="E43" s="61">
        <v>0</v>
      </c>
      <c r="F43" s="61"/>
      <c r="G43" s="13"/>
      <c r="H43" s="15">
        <v>0</v>
      </c>
      <c r="I43" s="13"/>
      <c r="J43" s="15">
        <v>0</v>
      </c>
      <c r="K43" s="13"/>
      <c r="L43" s="15">
        <v>7981953</v>
      </c>
      <c r="M43" s="13"/>
      <c r="N43" s="15">
        <v>89504282034</v>
      </c>
      <c r="O43" s="13"/>
      <c r="P43" s="15">
        <v>0</v>
      </c>
      <c r="Q43" s="13"/>
      <c r="R43" s="15">
        <v>0</v>
      </c>
      <c r="S43" s="13"/>
      <c r="T43" s="15">
        <v>7981953</v>
      </c>
      <c r="U43" s="13"/>
      <c r="V43" s="15">
        <v>13550</v>
      </c>
      <c r="W43" s="13"/>
      <c r="X43" s="15">
        <v>89504282034</v>
      </c>
      <c r="Y43" s="13"/>
      <c r="Z43" s="15">
        <v>108155463150</v>
      </c>
      <c r="AA43" s="13"/>
      <c r="AB43" s="16">
        <f t="shared" si="0"/>
        <v>1.6413381111975139E-2</v>
      </c>
      <c r="AD43" s="20"/>
    </row>
    <row r="44" spans="1:30" ht="21.75" customHeight="1">
      <c r="A44" s="62" t="s">
        <v>54</v>
      </c>
      <c r="B44" s="62"/>
      <c r="C44" s="62"/>
      <c r="D44" s="8"/>
      <c r="E44" s="61">
        <v>0</v>
      </c>
      <c r="F44" s="61"/>
      <c r="G44" s="13"/>
      <c r="H44" s="17">
        <v>0</v>
      </c>
      <c r="I44" s="13"/>
      <c r="J44" s="17">
        <v>0</v>
      </c>
      <c r="K44" s="13"/>
      <c r="L44" s="15">
        <v>14786309</v>
      </c>
      <c r="M44" s="13"/>
      <c r="N44" s="17">
        <v>152946566356</v>
      </c>
      <c r="O44" s="13"/>
      <c r="P44" s="15">
        <v>0</v>
      </c>
      <c r="Q44" s="13"/>
      <c r="R44" s="17">
        <v>0</v>
      </c>
      <c r="S44" s="13"/>
      <c r="T44" s="17">
        <v>14786309</v>
      </c>
      <c r="U44" s="13"/>
      <c r="V44" s="15">
        <v>9520</v>
      </c>
      <c r="W44" s="13"/>
      <c r="X44" s="17">
        <v>152946566356</v>
      </c>
      <c r="Y44" s="13"/>
      <c r="Z44" s="17">
        <v>140765661680</v>
      </c>
      <c r="AA44" s="13"/>
      <c r="AB44" s="16">
        <f t="shared" si="0"/>
        <v>2.1362216806643065E-2</v>
      </c>
      <c r="AD44" s="20"/>
    </row>
    <row r="45" spans="1:30" ht="21.75" customHeight="1">
      <c r="A45" s="63" t="s">
        <v>55</v>
      </c>
      <c r="B45" s="63"/>
      <c r="C45" s="63"/>
      <c r="D45" s="63"/>
      <c r="E45" s="13"/>
      <c r="F45" s="15"/>
      <c r="G45" s="13"/>
      <c r="H45" s="18">
        <f>SUM(H9:H44)</f>
        <v>26508988084417</v>
      </c>
      <c r="I45" s="13"/>
      <c r="J45" s="18">
        <f>SUM(J9:J44)</f>
        <v>40707538858126.844</v>
      </c>
      <c r="K45" s="13"/>
      <c r="L45" s="15"/>
      <c r="M45" s="13"/>
      <c r="N45" s="18">
        <v>752090279605</v>
      </c>
      <c r="O45" s="13"/>
      <c r="P45" s="15"/>
      <c r="Q45" s="13"/>
      <c r="R45" s="18">
        <v>3150687818931</v>
      </c>
      <c r="S45" s="13"/>
      <c r="T45" s="18">
        <v>5877996726</v>
      </c>
      <c r="U45" s="13"/>
      <c r="V45" s="15"/>
      <c r="W45" s="13"/>
      <c r="X45" s="18">
        <f>SUM(X9:X44)</f>
        <v>25317848163956</v>
      </c>
      <c r="Y45" s="13"/>
      <c r="Z45" s="18">
        <f>SUM(Z9:Z44)</f>
        <v>43189240728450</v>
      </c>
      <c r="AA45" s="13"/>
      <c r="AB45" s="19">
        <f>SUM(AB9:AB44)</f>
        <v>6.554282579602531</v>
      </c>
    </row>
    <row r="46" spans="1:30"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30"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30">
      <c r="H48" s="15"/>
      <c r="J48" s="15"/>
      <c r="X48" s="15"/>
      <c r="Y48" s="15"/>
      <c r="Z48" s="15"/>
    </row>
    <row r="49" spans="8:26">
      <c r="H49" s="15"/>
      <c r="J49" s="15"/>
      <c r="X49" s="15"/>
      <c r="Y49" s="15"/>
      <c r="Z49" s="15"/>
    </row>
    <row r="50" spans="8:26">
      <c r="H50" s="15"/>
      <c r="J50" s="15"/>
      <c r="X50" s="15"/>
      <c r="Y50" s="15"/>
      <c r="Z50" s="15"/>
    </row>
    <row r="51" spans="8:26">
      <c r="H51" s="15"/>
      <c r="J51" s="15"/>
      <c r="X51" s="15"/>
      <c r="Y51" s="15"/>
      <c r="Z51" s="15"/>
    </row>
    <row r="52" spans="8:26">
      <c r="H52" s="15"/>
      <c r="X52" s="15"/>
      <c r="Y52" s="15"/>
      <c r="Z52" s="15"/>
    </row>
    <row r="53" spans="8:26">
      <c r="H53" s="15"/>
      <c r="X53" s="15"/>
      <c r="Y53" s="15"/>
      <c r="Z53" s="15"/>
    </row>
    <row r="54" spans="8:26">
      <c r="H54" s="15"/>
      <c r="X54" s="15"/>
      <c r="Y54" s="15"/>
      <c r="Z54" s="15"/>
    </row>
    <row r="55" spans="8:26">
      <c r="X55" s="15"/>
      <c r="Y55" s="15"/>
      <c r="Z55" s="15"/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15"/>
  <sheetViews>
    <sheetView rightToLeft="1" topLeftCell="A105" zoomScale="95" zoomScaleNormal="95" workbookViewId="0">
      <selection activeCell="R13" sqref="R13"/>
    </sheetView>
  </sheetViews>
  <sheetFormatPr defaultRowHeight="18.75"/>
  <cols>
    <col min="1" max="1" width="5.140625" customWidth="1"/>
    <col min="2" max="2" width="32.28515625" customWidth="1"/>
    <col min="3" max="3" width="1.28515625" customWidth="1"/>
    <col min="4" max="4" width="18.5703125" style="13" bestFit="1" customWidth="1"/>
    <col min="5" max="5" width="1.28515625" style="13" customWidth="1"/>
    <col min="6" max="6" width="18.7109375" style="13" bestFit="1" customWidth="1"/>
    <col min="7" max="7" width="1.28515625" style="13" customWidth="1"/>
    <col min="8" max="8" width="17.85546875" style="13" bestFit="1" customWidth="1"/>
    <col min="9" max="9" width="1.28515625" style="13" customWidth="1"/>
    <col min="10" max="10" width="17.85546875" style="13" bestFit="1" customWidth="1"/>
    <col min="11" max="11" width="1.28515625" style="13" customWidth="1"/>
    <col min="12" max="12" width="19" style="13" bestFit="1" customWidth="1"/>
    <col min="13" max="13" width="1.28515625" style="13" customWidth="1"/>
    <col min="14" max="14" width="19.7109375" style="13" bestFit="1" customWidth="1"/>
    <col min="15" max="15" width="1.28515625" style="13" customWidth="1"/>
    <col min="16" max="16" width="18.5703125" style="13" bestFit="1" customWidth="1"/>
    <col min="17" max="17" width="1.28515625" style="13" customWidth="1"/>
    <col min="18" max="18" width="19" style="13" bestFit="1" customWidth="1"/>
    <col min="19" max="19" width="0.28515625" customWidth="1"/>
    <col min="21" max="21" width="31.28515625" style="6" bestFit="1" customWidth="1"/>
    <col min="22" max="22" width="18.7109375" style="15" bestFit="1" customWidth="1"/>
  </cols>
  <sheetData>
    <row r="1" spans="1:18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/>
    <row r="5" spans="1:18" ht="14.45" customHeight="1">
      <c r="A5" s="1" t="s">
        <v>370</v>
      </c>
      <c r="B5" s="55" t="s">
        <v>371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4.45" customHeight="1">
      <c r="D6" s="56" t="s">
        <v>346</v>
      </c>
      <c r="E6" s="56"/>
      <c r="F6" s="56"/>
      <c r="G6" s="56"/>
      <c r="H6" s="56"/>
      <c r="I6" s="56"/>
      <c r="J6" s="56"/>
      <c r="L6" s="56" t="s">
        <v>347</v>
      </c>
      <c r="M6" s="56"/>
      <c r="N6" s="56"/>
      <c r="O6" s="56"/>
      <c r="P6" s="56"/>
      <c r="Q6" s="56"/>
      <c r="R6" s="56"/>
    </row>
    <row r="7" spans="1:18" ht="14.45" customHeight="1">
      <c r="D7" s="22"/>
      <c r="E7" s="22"/>
      <c r="F7" s="22"/>
      <c r="G7" s="22"/>
      <c r="H7" s="22"/>
      <c r="I7" s="22"/>
      <c r="J7" s="22"/>
      <c r="L7" s="22"/>
      <c r="M7" s="22"/>
      <c r="N7" s="22"/>
      <c r="O7" s="22"/>
      <c r="P7" s="22"/>
      <c r="Q7" s="22"/>
      <c r="R7" s="22"/>
    </row>
    <row r="8" spans="1:18" ht="14.45" customHeight="1">
      <c r="A8" s="56" t="s">
        <v>372</v>
      </c>
      <c r="B8" s="56"/>
      <c r="D8" s="2" t="s">
        <v>373</v>
      </c>
      <c r="F8" s="2" t="s">
        <v>350</v>
      </c>
      <c r="H8" s="2" t="s">
        <v>351</v>
      </c>
      <c r="J8" s="2" t="s">
        <v>55</v>
      </c>
      <c r="L8" s="2" t="s">
        <v>373</v>
      </c>
      <c r="N8" s="2" t="s">
        <v>350</v>
      </c>
      <c r="P8" s="2" t="s">
        <v>351</v>
      </c>
      <c r="R8" s="2" t="s">
        <v>55</v>
      </c>
    </row>
    <row r="9" spans="1:18" ht="21.75" customHeight="1">
      <c r="A9" s="29" t="s">
        <v>131</v>
      </c>
      <c r="B9" s="29"/>
      <c r="D9" s="12">
        <v>94791501629</v>
      </c>
      <c r="F9" s="12">
        <v>0</v>
      </c>
      <c r="H9" s="12">
        <v>448334492188</v>
      </c>
      <c r="J9" s="12">
        <f>D9+F9+H9</f>
        <v>543125993817</v>
      </c>
      <c r="L9" s="12">
        <v>577684919376</v>
      </c>
      <c r="N9" s="12">
        <v>0</v>
      </c>
      <c r="P9" s="12">
        <v>1180252300851</v>
      </c>
      <c r="R9" s="12">
        <f>L9+N9+P9</f>
        <v>1757937220227</v>
      </c>
    </row>
    <row r="10" spans="1:18" ht="21.75" customHeight="1">
      <c r="A10" s="30" t="s">
        <v>226</v>
      </c>
      <c r="B10" s="30"/>
      <c r="D10" s="15">
        <v>74245216786</v>
      </c>
      <c r="F10" s="15">
        <v>-121893640476</v>
      </c>
      <c r="H10" s="15">
        <v>-428630117</v>
      </c>
      <c r="J10" s="15">
        <f>D10+F10+H10</f>
        <v>-48077053807</v>
      </c>
      <c r="L10" s="15">
        <v>295955701191</v>
      </c>
      <c r="N10" s="15">
        <v>-763930945819</v>
      </c>
      <c r="P10" s="15">
        <v>-632886891</v>
      </c>
      <c r="R10" s="15">
        <f>L10+N10+P10</f>
        <v>-468608131519</v>
      </c>
    </row>
    <row r="11" spans="1:18" ht="21.75" customHeight="1">
      <c r="A11" s="30" t="s">
        <v>134</v>
      </c>
      <c r="B11" s="30"/>
      <c r="D11" s="15">
        <v>349834647</v>
      </c>
      <c r="F11" s="15">
        <v>0</v>
      </c>
      <c r="H11" s="15">
        <v>1120424789</v>
      </c>
      <c r="J11" s="15">
        <f t="shared" ref="J11:J74" si="0">D11+F11+H11</f>
        <v>1470259436</v>
      </c>
      <c r="L11" s="15">
        <v>540996860631</v>
      </c>
      <c r="N11" s="15">
        <v>0</v>
      </c>
      <c r="P11" s="15">
        <v>-988290548</v>
      </c>
      <c r="R11" s="15">
        <f t="shared" ref="R11:R74" si="1">L11+N11+P11</f>
        <v>540008570083</v>
      </c>
    </row>
    <row r="12" spans="1:18" ht="21.75" customHeight="1">
      <c r="A12" s="30" t="s">
        <v>160</v>
      </c>
      <c r="B12" s="30"/>
      <c r="D12" s="15">
        <v>0</v>
      </c>
      <c r="F12" s="15">
        <v>0</v>
      </c>
      <c r="H12" s="15">
        <v>12180950394</v>
      </c>
      <c r="J12" s="15">
        <f t="shared" si="0"/>
        <v>12180950394</v>
      </c>
      <c r="L12" s="15">
        <v>0</v>
      </c>
      <c r="N12" s="15">
        <v>0</v>
      </c>
      <c r="P12" s="15">
        <v>65885158948</v>
      </c>
      <c r="R12" s="15">
        <f t="shared" si="1"/>
        <v>65885158948</v>
      </c>
    </row>
    <row r="13" spans="1:18" ht="21.75" customHeight="1">
      <c r="A13" s="30" t="s">
        <v>193</v>
      </c>
      <c r="B13" s="30"/>
      <c r="D13" s="15">
        <v>40793633945</v>
      </c>
      <c r="F13" s="15">
        <v>925987821</v>
      </c>
      <c r="H13" s="15">
        <v>1992860</v>
      </c>
      <c r="J13" s="15">
        <f t="shared" si="0"/>
        <v>41721614626</v>
      </c>
      <c r="L13" s="15">
        <v>160979640947</v>
      </c>
      <c r="N13" s="15">
        <v>-85289226357</v>
      </c>
      <c r="P13" s="15">
        <v>1992860</v>
      </c>
      <c r="R13" s="15">
        <f t="shared" si="1"/>
        <v>75692407450</v>
      </c>
    </row>
    <row r="14" spans="1:18" ht="21.75" customHeight="1">
      <c r="A14" s="30" t="s">
        <v>217</v>
      </c>
      <c r="B14" s="30"/>
      <c r="D14" s="15">
        <v>34426522020</v>
      </c>
      <c r="F14" s="15">
        <v>-53188565625</v>
      </c>
      <c r="H14" s="15">
        <v>248232813</v>
      </c>
      <c r="J14" s="15">
        <f t="shared" si="0"/>
        <v>-18513810792</v>
      </c>
      <c r="L14" s="15">
        <v>136509161040</v>
      </c>
      <c r="N14" s="15">
        <v>-53580065625</v>
      </c>
      <c r="P14" s="15">
        <v>248232813</v>
      </c>
      <c r="R14" s="15">
        <f t="shared" si="1"/>
        <v>83177328228</v>
      </c>
    </row>
    <row r="15" spans="1:18" ht="21.75" customHeight="1">
      <c r="A15" s="30" t="s">
        <v>295</v>
      </c>
      <c r="B15" s="30"/>
      <c r="D15" s="15">
        <f>'سود اوراق بهادار'!L38</f>
        <v>27716558610</v>
      </c>
      <c r="F15" s="15">
        <v>-29509276275</v>
      </c>
      <c r="H15" s="15">
        <v>-251678930</v>
      </c>
      <c r="J15" s="15">
        <f t="shared" si="0"/>
        <v>-2044396595</v>
      </c>
      <c r="L15" s="15">
        <f>'سود اوراق بهادار'!R38</f>
        <v>110845298320</v>
      </c>
      <c r="N15" s="15">
        <v>-129817401250</v>
      </c>
      <c r="P15" s="15">
        <v>-251676562</v>
      </c>
      <c r="R15" s="15">
        <f t="shared" si="1"/>
        <v>-19223779492</v>
      </c>
    </row>
    <row r="16" spans="1:18" ht="21.75" customHeight="1">
      <c r="A16" s="30" t="s">
        <v>126</v>
      </c>
      <c r="B16" s="30"/>
      <c r="D16" s="15">
        <v>491127200428</v>
      </c>
      <c r="F16" s="15">
        <v>-569272304310</v>
      </c>
      <c r="H16" s="15">
        <v>70093137</v>
      </c>
      <c r="J16" s="15">
        <f t="shared" si="0"/>
        <v>-78075010745</v>
      </c>
      <c r="L16" s="15">
        <v>1662463324929</v>
      </c>
      <c r="N16" s="15">
        <v>-1271533668393</v>
      </c>
      <c r="P16" s="15">
        <v>344250252</v>
      </c>
      <c r="R16" s="15">
        <f t="shared" si="1"/>
        <v>391273906788</v>
      </c>
    </row>
    <row r="17" spans="1:18" ht="21.75" customHeight="1">
      <c r="A17" s="30" t="s">
        <v>129</v>
      </c>
      <c r="B17" s="30"/>
      <c r="D17" s="15">
        <v>68756654485</v>
      </c>
      <c r="F17" s="15">
        <v>-43903096280</v>
      </c>
      <c r="H17" s="15">
        <v>-84393077</v>
      </c>
      <c r="J17" s="15">
        <f t="shared" si="0"/>
        <v>24769165128</v>
      </c>
      <c r="L17" s="15">
        <v>273176671026</v>
      </c>
      <c r="N17" s="15">
        <v>-156931040499</v>
      </c>
      <c r="P17" s="15">
        <v>165561611</v>
      </c>
      <c r="R17" s="15">
        <f t="shared" si="1"/>
        <v>116411192138</v>
      </c>
    </row>
    <row r="18" spans="1:18" ht="21.75" customHeight="1">
      <c r="A18" s="30" t="s">
        <v>253</v>
      </c>
      <c r="B18" s="30"/>
      <c r="D18" s="15">
        <v>26020410</v>
      </c>
      <c r="F18" s="15">
        <v>0</v>
      </c>
      <c r="H18" s="15">
        <v>28504722</v>
      </c>
      <c r="J18" s="15">
        <f t="shared" si="0"/>
        <v>54525132</v>
      </c>
      <c r="L18" s="15">
        <v>286597595</v>
      </c>
      <c r="N18" s="15">
        <v>0</v>
      </c>
      <c r="P18" s="15">
        <v>132382416</v>
      </c>
      <c r="R18" s="15">
        <f t="shared" si="1"/>
        <v>418980011</v>
      </c>
    </row>
    <row r="19" spans="1:18" ht="21.75" customHeight="1">
      <c r="A19" s="30" t="s">
        <v>235</v>
      </c>
      <c r="B19" s="30"/>
      <c r="D19" s="15">
        <v>21127291560</v>
      </c>
      <c r="F19" s="15">
        <v>-44286440624</v>
      </c>
      <c r="H19" s="15">
        <v>248232812</v>
      </c>
      <c r="J19" s="15">
        <f t="shared" si="0"/>
        <v>-22910916252</v>
      </c>
      <c r="L19" s="15">
        <v>84531192320</v>
      </c>
      <c r="N19" s="15">
        <v>-44612690624</v>
      </c>
      <c r="P19" s="15">
        <v>248232812</v>
      </c>
      <c r="R19" s="15">
        <f t="shared" si="1"/>
        <v>40166734508</v>
      </c>
    </row>
    <row r="20" spans="1:18" ht="21.75" customHeight="1">
      <c r="A20" s="30" t="s">
        <v>223</v>
      </c>
      <c r="B20" s="30"/>
      <c r="D20" s="15">
        <v>9371450382</v>
      </c>
      <c r="F20" s="15">
        <v>-22031128124</v>
      </c>
      <c r="H20" s="15">
        <v>248232812</v>
      </c>
      <c r="J20" s="15">
        <f t="shared" si="0"/>
        <v>-12411444930</v>
      </c>
      <c r="L20" s="15">
        <v>46710790052</v>
      </c>
      <c r="N20" s="15">
        <v>-22194253124</v>
      </c>
      <c r="P20" s="15">
        <v>248232812</v>
      </c>
      <c r="R20" s="15">
        <f t="shared" si="1"/>
        <v>24764769740</v>
      </c>
    </row>
    <row r="21" spans="1:18" ht="21.75" customHeight="1">
      <c r="A21" s="30" t="s">
        <v>199</v>
      </c>
      <c r="B21" s="30"/>
      <c r="D21" s="15">
        <v>37418741277</v>
      </c>
      <c r="F21" s="15">
        <v>1211275567</v>
      </c>
      <c r="H21" s="15">
        <v>15688066</v>
      </c>
      <c r="J21" s="15">
        <f t="shared" si="0"/>
        <v>38645704910</v>
      </c>
      <c r="L21" s="15">
        <v>160430445116</v>
      </c>
      <c r="N21" s="15">
        <v>-86126191593</v>
      </c>
      <c r="P21" s="15">
        <v>20473998</v>
      </c>
      <c r="R21" s="15">
        <f t="shared" si="1"/>
        <v>74324727521</v>
      </c>
    </row>
    <row r="22" spans="1:18" ht="21.75" customHeight="1">
      <c r="A22" s="30" t="s">
        <v>162</v>
      </c>
      <c r="B22" s="30"/>
      <c r="D22" s="15">
        <v>57720094867</v>
      </c>
      <c r="F22" s="15">
        <v>-119968587254</v>
      </c>
      <c r="H22" s="15">
        <v>-92627539</v>
      </c>
      <c r="J22" s="15">
        <f t="shared" si="0"/>
        <v>-62341119926</v>
      </c>
      <c r="L22" s="15">
        <v>227442124140</v>
      </c>
      <c r="N22" s="15">
        <v>-532723739198</v>
      </c>
      <c r="P22" s="15">
        <v>-97394490</v>
      </c>
      <c r="R22" s="15">
        <f t="shared" si="1"/>
        <v>-305379009548</v>
      </c>
    </row>
    <row r="23" spans="1:18" ht="21.75" customHeight="1">
      <c r="A23" s="30" t="s">
        <v>265</v>
      </c>
      <c r="B23" s="30"/>
      <c r="D23" s="15">
        <v>88871413999</v>
      </c>
      <c r="F23" s="15">
        <v>0</v>
      </c>
      <c r="H23" s="15">
        <v>62580891947</v>
      </c>
      <c r="J23" s="15">
        <f t="shared" si="0"/>
        <v>151452305946</v>
      </c>
      <c r="L23" s="15">
        <v>566955906947</v>
      </c>
      <c r="N23" s="15">
        <v>0</v>
      </c>
      <c r="P23" s="15">
        <v>261840793819</v>
      </c>
      <c r="R23" s="15">
        <f t="shared" si="1"/>
        <v>828796700766</v>
      </c>
    </row>
    <row r="24" spans="1:18" ht="21.75" customHeight="1">
      <c r="A24" s="30" t="s">
        <v>187</v>
      </c>
      <c r="B24" s="30"/>
      <c r="D24" s="15">
        <v>101362365390</v>
      </c>
      <c r="F24" s="15">
        <v>-100213489574</v>
      </c>
      <c r="H24" s="15">
        <v>0</v>
      </c>
      <c r="J24" s="15">
        <f t="shared" si="0"/>
        <v>1148875816</v>
      </c>
      <c r="L24" s="15">
        <v>527081571421</v>
      </c>
      <c r="N24" s="15">
        <v>-313993337761</v>
      </c>
      <c r="P24" s="15">
        <v>4962798</v>
      </c>
      <c r="R24" s="15">
        <f t="shared" si="1"/>
        <v>213093196458</v>
      </c>
    </row>
    <row r="25" spans="1:18" ht="21.75" customHeight="1">
      <c r="A25" s="30" t="s">
        <v>374</v>
      </c>
      <c r="B25" s="30"/>
      <c r="D25" s="15">
        <v>0</v>
      </c>
      <c r="F25" s="15">
        <v>0</v>
      </c>
      <c r="H25" s="15">
        <v>0</v>
      </c>
      <c r="J25" s="15">
        <f t="shared" si="0"/>
        <v>0</v>
      </c>
      <c r="L25" s="15">
        <v>46289948019</v>
      </c>
      <c r="N25" s="15">
        <v>0</v>
      </c>
      <c r="P25" s="15">
        <v>-10290757927</v>
      </c>
      <c r="R25" s="15">
        <f t="shared" si="1"/>
        <v>35999190092</v>
      </c>
    </row>
    <row r="26" spans="1:18" ht="21.75" customHeight="1">
      <c r="A26" s="30" t="s">
        <v>184</v>
      </c>
      <c r="B26" s="30"/>
      <c r="D26" s="15">
        <v>209115719364</v>
      </c>
      <c r="F26" s="15">
        <v>-166254174859</v>
      </c>
      <c r="H26" s="15">
        <v>0</v>
      </c>
      <c r="J26" s="15">
        <f t="shared" si="0"/>
        <v>42861544505</v>
      </c>
      <c r="L26" s="15">
        <v>834617023432</v>
      </c>
      <c r="N26" s="15">
        <v>-735673668806</v>
      </c>
      <c r="P26" s="15">
        <v>1321534</v>
      </c>
      <c r="R26" s="15">
        <f t="shared" si="1"/>
        <v>98944676160</v>
      </c>
    </row>
    <row r="27" spans="1:18" ht="21.75" customHeight="1">
      <c r="A27" s="30" t="s">
        <v>375</v>
      </c>
      <c r="B27" s="30"/>
      <c r="D27" s="15">
        <v>-1785084777</v>
      </c>
      <c r="F27" s="15">
        <v>0</v>
      </c>
      <c r="H27" s="15">
        <v>0</v>
      </c>
      <c r="J27" s="15">
        <f t="shared" si="0"/>
        <v>-1785084777</v>
      </c>
      <c r="L27" s="15">
        <v>187454448418</v>
      </c>
      <c r="N27" s="15">
        <v>0</v>
      </c>
      <c r="P27" s="15">
        <v>-119205245941</v>
      </c>
      <c r="R27" s="15">
        <f t="shared" si="1"/>
        <v>68249202477</v>
      </c>
    </row>
    <row r="28" spans="1:18" ht="21.75" customHeight="1">
      <c r="A28" s="30" t="s">
        <v>190</v>
      </c>
      <c r="B28" s="30"/>
      <c r="D28" s="15">
        <v>37834435570</v>
      </c>
      <c r="F28" s="15">
        <v>-7564332355</v>
      </c>
      <c r="H28" s="15">
        <v>0</v>
      </c>
      <c r="J28" s="15">
        <f t="shared" si="0"/>
        <v>30270103215</v>
      </c>
      <c r="L28" s="15">
        <v>50776592304</v>
      </c>
      <c r="N28" s="15">
        <v>-338804201963</v>
      </c>
      <c r="P28" s="15">
        <v>-14947809</v>
      </c>
      <c r="R28" s="15">
        <f t="shared" si="1"/>
        <v>-288042557468</v>
      </c>
    </row>
    <row r="29" spans="1:18" ht="21.75" customHeight="1">
      <c r="A29" s="30" t="s">
        <v>376</v>
      </c>
      <c r="B29" s="30"/>
      <c r="D29" s="15">
        <v>-2471188468</v>
      </c>
      <c r="F29" s="15">
        <v>0</v>
      </c>
      <c r="H29" s="15">
        <v>0</v>
      </c>
      <c r="J29" s="15">
        <f t="shared" si="0"/>
        <v>-2471188468</v>
      </c>
      <c r="L29" s="15">
        <v>413391890034</v>
      </c>
      <c r="N29" s="15">
        <v>0</v>
      </c>
      <c r="P29" s="15">
        <v>-84872750031</v>
      </c>
      <c r="R29" s="15">
        <f t="shared" si="1"/>
        <v>328519140003</v>
      </c>
    </row>
    <row r="30" spans="1:18" ht="21.75" customHeight="1">
      <c r="A30" s="30" t="s">
        <v>377</v>
      </c>
      <c r="B30" s="30"/>
      <c r="D30" s="15">
        <v>0</v>
      </c>
      <c r="F30" s="15">
        <v>0</v>
      </c>
      <c r="H30" s="15">
        <v>0</v>
      </c>
      <c r="J30" s="15">
        <f t="shared" si="0"/>
        <v>0</v>
      </c>
      <c r="L30" s="15">
        <v>269921358044</v>
      </c>
      <c r="N30" s="15">
        <v>0</v>
      </c>
      <c r="P30" s="15">
        <v>-534385405926</v>
      </c>
      <c r="R30" s="15">
        <f t="shared" si="1"/>
        <v>-264464047882</v>
      </c>
    </row>
    <row r="31" spans="1:18" ht="21.75" customHeight="1">
      <c r="A31" s="30" t="s">
        <v>196</v>
      </c>
      <c r="B31" s="30"/>
      <c r="D31" s="15">
        <v>90651847123</v>
      </c>
      <c r="F31" s="15">
        <v>-620066137277</v>
      </c>
      <c r="H31" s="15">
        <v>0</v>
      </c>
      <c r="J31" s="15">
        <f t="shared" si="0"/>
        <v>-529414290154</v>
      </c>
      <c r="L31" s="15">
        <v>426656665890</v>
      </c>
      <c r="N31" s="15">
        <v>-242893185059</v>
      </c>
      <c r="P31" s="15">
        <v>4478927</v>
      </c>
      <c r="R31" s="15">
        <f t="shared" si="1"/>
        <v>183767959758</v>
      </c>
    </row>
    <row r="32" spans="1:18" ht="21.75" customHeight="1">
      <c r="A32" s="30" t="s">
        <v>378</v>
      </c>
      <c r="B32" s="30"/>
      <c r="D32" s="15">
        <v>0</v>
      </c>
      <c r="F32" s="15">
        <v>0</v>
      </c>
      <c r="H32" s="15">
        <v>0</v>
      </c>
      <c r="J32" s="15">
        <f t="shared" si="0"/>
        <v>0</v>
      </c>
      <c r="L32" s="15">
        <v>0</v>
      </c>
      <c r="N32" s="15">
        <v>0</v>
      </c>
      <c r="P32" s="15">
        <v>11561815646</v>
      </c>
      <c r="R32" s="15">
        <f t="shared" si="1"/>
        <v>11561815646</v>
      </c>
    </row>
    <row r="33" spans="1:18" ht="21.75" customHeight="1">
      <c r="A33" s="30" t="s">
        <v>379</v>
      </c>
      <c r="B33" s="30"/>
      <c r="D33" s="15">
        <v>0</v>
      </c>
      <c r="F33" s="15">
        <v>0</v>
      </c>
      <c r="H33" s="15">
        <v>0</v>
      </c>
      <c r="J33" s="15">
        <f t="shared" si="0"/>
        <v>0</v>
      </c>
      <c r="L33" s="15">
        <v>0</v>
      </c>
      <c r="N33" s="15">
        <v>0</v>
      </c>
      <c r="P33" s="15">
        <v>721538325</v>
      </c>
      <c r="R33" s="15">
        <f t="shared" si="1"/>
        <v>721538325</v>
      </c>
    </row>
    <row r="34" spans="1:18" ht="21.75" customHeight="1">
      <c r="A34" s="30" t="s">
        <v>380</v>
      </c>
      <c r="B34" s="30"/>
      <c r="D34" s="15">
        <v>0</v>
      </c>
      <c r="F34" s="15">
        <v>0</v>
      </c>
      <c r="H34" s="15">
        <v>0</v>
      </c>
      <c r="J34" s="15">
        <f t="shared" si="0"/>
        <v>0</v>
      </c>
      <c r="L34" s="15">
        <v>11032146681</v>
      </c>
      <c r="N34" s="15">
        <v>0</v>
      </c>
      <c r="P34" s="15">
        <v>5374279940</v>
      </c>
      <c r="R34" s="15">
        <f t="shared" si="1"/>
        <v>16406426621</v>
      </c>
    </row>
    <row r="35" spans="1:18" ht="21.75" customHeight="1">
      <c r="A35" s="30" t="s">
        <v>232</v>
      </c>
      <c r="B35" s="30"/>
      <c r="D35" s="15">
        <v>37312887308</v>
      </c>
      <c r="F35" s="15">
        <v>-24866114805</v>
      </c>
      <c r="H35" s="15">
        <v>0</v>
      </c>
      <c r="J35" s="15">
        <f t="shared" si="0"/>
        <v>12446772503</v>
      </c>
      <c r="L35" s="15">
        <v>161406670392</v>
      </c>
      <c r="N35" s="15">
        <v>-454218663688</v>
      </c>
      <c r="P35" s="15">
        <v>-1450337075</v>
      </c>
      <c r="R35" s="15">
        <f t="shared" si="1"/>
        <v>-294262330371</v>
      </c>
    </row>
    <row r="36" spans="1:18" ht="21.75" customHeight="1">
      <c r="A36" s="30" t="s">
        <v>381</v>
      </c>
      <c r="B36" s="30"/>
      <c r="D36" s="15">
        <v>0</v>
      </c>
      <c r="F36" s="15">
        <v>0</v>
      </c>
      <c r="H36" s="15">
        <v>0</v>
      </c>
      <c r="J36" s="15">
        <f t="shared" si="0"/>
        <v>0</v>
      </c>
      <c r="L36" s="15">
        <f>'سود اوراق بهادار'!R28</f>
        <v>934941075501</v>
      </c>
      <c r="N36" s="15">
        <v>0</v>
      </c>
      <c r="P36" s="15">
        <v>-64549478023</v>
      </c>
      <c r="R36" s="15">
        <f t="shared" si="1"/>
        <v>870391597478</v>
      </c>
    </row>
    <row r="37" spans="1:18" ht="21.75" customHeight="1">
      <c r="A37" s="30" t="s">
        <v>382</v>
      </c>
      <c r="B37" s="30"/>
      <c r="D37" s="15">
        <v>0</v>
      </c>
      <c r="F37" s="15">
        <v>0</v>
      </c>
      <c r="H37" s="15">
        <v>0</v>
      </c>
      <c r="J37" s="15">
        <f t="shared" si="0"/>
        <v>0</v>
      </c>
      <c r="L37" s="15">
        <v>29327515320</v>
      </c>
      <c r="N37" s="15">
        <v>0</v>
      </c>
      <c r="P37" s="15">
        <v>4276117806</v>
      </c>
      <c r="R37" s="15">
        <f t="shared" si="1"/>
        <v>33603633126</v>
      </c>
    </row>
    <row r="38" spans="1:18" ht="21.75" customHeight="1">
      <c r="A38" s="30" t="s">
        <v>383</v>
      </c>
      <c r="B38" s="30"/>
      <c r="D38" s="15">
        <v>0</v>
      </c>
      <c r="F38" s="15">
        <v>0</v>
      </c>
      <c r="H38" s="15">
        <v>0</v>
      </c>
      <c r="J38" s="15">
        <f t="shared" si="0"/>
        <v>0</v>
      </c>
      <c r="L38" s="15">
        <f>'سود اوراق بهادار'!R14</f>
        <v>5898462084240</v>
      </c>
      <c r="N38" s="15">
        <v>0</v>
      </c>
      <c r="P38" s="15">
        <v>-5483789266556</v>
      </c>
      <c r="R38" s="15">
        <f t="shared" si="1"/>
        <v>414672817684</v>
      </c>
    </row>
    <row r="39" spans="1:18" ht="21.75" customHeight="1">
      <c r="A39" s="30" t="s">
        <v>384</v>
      </c>
      <c r="B39" s="30"/>
      <c r="D39" s="15">
        <f>'سود اوراق بهادار'!L11</f>
        <v>458174000000</v>
      </c>
      <c r="F39" s="15">
        <v>0</v>
      </c>
      <c r="H39" s="15">
        <v>0</v>
      </c>
      <c r="J39" s="15">
        <f t="shared" si="0"/>
        <v>458174000000</v>
      </c>
      <c r="L39" s="15">
        <f>'سود اوراق بهادار'!R11</f>
        <v>470597928273</v>
      </c>
      <c r="N39" s="15">
        <v>0</v>
      </c>
      <c r="P39" s="15">
        <v>-411183017663</v>
      </c>
      <c r="R39" s="15">
        <f t="shared" si="1"/>
        <v>59414910610</v>
      </c>
    </row>
    <row r="40" spans="1:18" ht="21.75" customHeight="1">
      <c r="A40" s="30" t="s">
        <v>385</v>
      </c>
      <c r="B40" s="30"/>
      <c r="D40" s="15">
        <v>0</v>
      </c>
      <c r="F40" s="15">
        <v>0</v>
      </c>
      <c r="H40" s="15">
        <v>0</v>
      </c>
      <c r="J40" s="15">
        <f t="shared" si="0"/>
        <v>0</v>
      </c>
      <c r="L40" s="15">
        <v>247759652717</v>
      </c>
      <c r="N40" s="15">
        <v>0</v>
      </c>
      <c r="P40" s="15">
        <v>51925789063</v>
      </c>
      <c r="R40" s="15">
        <f t="shared" si="1"/>
        <v>299685441780</v>
      </c>
    </row>
    <row r="41" spans="1:18" ht="21.75" customHeight="1">
      <c r="A41" s="30" t="s">
        <v>137</v>
      </c>
      <c r="B41" s="30"/>
      <c r="D41" s="15">
        <v>118907680650</v>
      </c>
      <c r="F41" s="15">
        <v>2307691857</v>
      </c>
      <c r="H41" s="15">
        <v>0</v>
      </c>
      <c r="J41" s="15">
        <f t="shared" si="0"/>
        <v>121215372507</v>
      </c>
      <c r="L41" s="15">
        <v>508619015308</v>
      </c>
      <c r="N41" s="15">
        <v>-700871662937</v>
      </c>
      <c r="P41" s="15">
        <v>5000843750</v>
      </c>
      <c r="R41" s="15">
        <f t="shared" si="1"/>
        <v>-187251803879</v>
      </c>
    </row>
    <row r="42" spans="1:18" ht="21.75" customHeight="1">
      <c r="A42" s="30" t="s">
        <v>301</v>
      </c>
      <c r="B42" s="30"/>
      <c r="D42" s="15">
        <v>260185586413</v>
      </c>
      <c r="F42" s="15">
        <v>6453989284</v>
      </c>
      <c r="H42" s="15">
        <v>0</v>
      </c>
      <c r="J42" s="15">
        <f t="shared" si="0"/>
        <v>266639575697</v>
      </c>
      <c r="L42" s="15">
        <v>1450166796003</v>
      </c>
      <c r="N42" s="15">
        <v>-4019592674185</v>
      </c>
      <c r="P42" s="15">
        <v>-52009736</v>
      </c>
      <c r="R42" s="15">
        <f t="shared" si="1"/>
        <v>-2569477887918</v>
      </c>
    </row>
    <row r="43" spans="1:18" ht="21.75" customHeight="1">
      <c r="A43" s="30" t="s">
        <v>111</v>
      </c>
      <c r="B43" s="30"/>
      <c r="D43" s="15">
        <f>'سود اوراق بهادار'!L20</f>
        <v>106504051080</v>
      </c>
      <c r="F43" s="15">
        <v>355887093398</v>
      </c>
      <c r="H43" s="15">
        <v>0</v>
      </c>
      <c r="J43" s="15">
        <f t="shared" si="0"/>
        <v>462391144478</v>
      </c>
      <c r="L43" s="15">
        <f>'سود اوراق بهادار'!R20</f>
        <v>426016204320</v>
      </c>
      <c r="N43" s="15">
        <v>1345690964947</v>
      </c>
      <c r="P43" s="15">
        <v>11370952</v>
      </c>
      <c r="R43" s="15">
        <f t="shared" si="1"/>
        <v>1771718540219</v>
      </c>
    </row>
    <row r="44" spans="1:18" ht="21.75" customHeight="1">
      <c r="A44" s="30" t="s">
        <v>214</v>
      </c>
      <c r="B44" s="30"/>
      <c r="D44" s="15">
        <v>94618180807</v>
      </c>
      <c r="F44" s="15">
        <v>1296480736</v>
      </c>
      <c r="H44" s="15">
        <v>0</v>
      </c>
      <c r="J44" s="15">
        <f t="shared" si="0"/>
        <v>95914661543</v>
      </c>
      <c r="L44" s="15">
        <v>519780147421</v>
      </c>
      <c r="N44" s="15">
        <v>-437965913593</v>
      </c>
      <c r="P44" s="15">
        <v>259094768</v>
      </c>
      <c r="R44" s="15">
        <f t="shared" si="1"/>
        <v>82073328596</v>
      </c>
    </row>
    <row r="45" spans="1:18" ht="21.75" customHeight="1">
      <c r="A45" s="30" t="s">
        <v>205</v>
      </c>
      <c r="B45" s="30"/>
      <c r="D45" s="15">
        <v>124358838764</v>
      </c>
      <c r="F45" s="15">
        <v>1879439458</v>
      </c>
      <c r="H45" s="15">
        <v>0</v>
      </c>
      <c r="J45" s="15">
        <f t="shared" si="0"/>
        <v>126238278222</v>
      </c>
      <c r="L45" s="15">
        <v>494225698648</v>
      </c>
      <c r="N45" s="15">
        <v>-182195697093</v>
      </c>
      <c r="P45" s="15">
        <v>4478392</v>
      </c>
      <c r="R45" s="15">
        <f t="shared" si="1"/>
        <v>312034479947</v>
      </c>
    </row>
    <row r="46" spans="1:18" ht="21.75" customHeight="1">
      <c r="A46" s="30" t="s">
        <v>278</v>
      </c>
      <c r="B46" s="30"/>
      <c r="D46" s="15">
        <v>174483940879</v>
      </c>
      <c r="F46" s="15">
        <v>110570034559</v>
      </c>
      <c r="H46" s="15">
        <v>0</v>
      </c>
      <c r="J46" s="15">
        <f t="shared" si="0"/>
        <v>285053975438</v>
      </c>
      <c r="L46" s="15">
        <v>695639960979</v>
      </c>
      <c r="N46" s="15">
        <v>123837899609</v>
      </c>
      <c r="P46" s="15">
        <v>-901239771050</v>
      </c>
      <c r="R46" s="15">
        <f t="shared" si="1"/>
        <v>-81761910462</v>
      </c>
    </row>
    <row r="47" spans="1:18" ht="21.75" customHeight="1">
      <c r="A47" s="30" t="s">
        <v>238</v>
      </c>
      <c r="B47" s="30"/>
      <c r="D47" s="15">
        <v>80611209556</v>
      </c>
      <c r="F47" s="15">
        <v>413158861</v>
      </c>
      <c r="H47" s="15">
        <v>0</v>
      </c>
      <c r="J47" s="15">
        <f t="shared" si="0"/>
        <v>81024368417</v>
      </c>
      <c r="L47" s="15">
        <v>327343166848</v>
      </c>
      <c r="N47" s="15">
        <v>-262792163593</v>
      </c>
      <c r="P47" s="15">
        <v>259094768</v>
      </c>
      <c r="R47" s="15">
        <f t="shared" si="1"/>
        <v>64810098023</v>
      </c>
    </row>
    <row r="48" spans="1:18" ht="21.75" customHeight="1">
      <c r="A48" s="30" t="s">
        <v>177</v>
      </c>
      <c r="B48" s="30"/>
      <c r="D48" s="15">
        <v>63150609757</v>
      </c>
      <c r="F48" s="15">
        <v>190292324061</v>
      </c>
      <c r="H48" s="15">
        <v>0</v>
      </c>
      <c r="J48" s="15">
        <f t="shared" si="0"/>
        <v>253442933818</v>
      </c>
      <c r="L48" s="15">
        <v>247119812274</v>
      </c>
      <c r="N48" s="15">
        <v>-338094548180</v>
      </c>
      <c r="P48" s="15">
        <v>-30401881</v>
      </c>
      <c r="R48" s="15">
        <f t="shared" si="1"/>
        <v>-91005137787</v>
      </c>
    </row>
    <row r="49" spans="1:18" ht="21.75" customHeight="1">
      <c r="A49" s="30" t="s">
        <v>386</v>
      </c>
      <c r="B49" s="30"/>
      <c r="D49" s="15">
        <v>0</v>
      </c>
      <c r="F49" s="15">
        <v>0</v>
      </c>
      <c r="H49" s="15">
        <v>0</v>
      </c>
      <c r="J49" s="15">
        <f t="shared" si="0"/>
        <v>0</v>
      </c>
      <c r="L49" s="15">
        <v>431838125858</v>
      </c>
      <c r="N49" s="15">
        <v>0</v>
      </c>
      <c r="P49" s="15">
        <v>489960586000</v>
      </c>
      <c r="R49" s="15">
        <f t="shared" si="1"/>
        <v>921798711858</v>
      </c>
    </row>
    <row r="50" spans="1:18" ht="21.75" customHeight="1">
      <c r="A50" s="30" t="s">
        <v>470</v>
      </c>
      <c r="B50" s="30"/>
      <c r="D50" s="15">
        <v>0</v>
      </c>
      <c r="F50" s="15">
        <v>0</v>
      </c>
      <c r="H50" s="15">
        <v>0</v>
      </c>
      <c r="J50" s="15">
        <f t="shared" si="0"/>
        <v>0</v>
      </c>
      <c r="L50" s="15">
        <f>'سود اوراق بهادار'!R15</f>
        <v>370000000000</v>
      </c>
      <c r="N50" s="15">
        <v>0</v>
      </c>
      <c r="P50" s="15">
        <v>0</v>
      </c>
      <c r="R50" s="15">
        <f t="shared" si="1"/>
        <v>370000000000</v>
      </c>
    </row>
    <row r="51" spans="1:18" ht="21.75" customHeight="1">
      <c r="A51" s="30" t="s">
        <v>304</v>
      </c>
      <c r="B51" s="30"/>
      <c r="D51" s="15">
        <v>86017719772</v>
      </c>
      <c r="F51" s="15">
        <v>-28655359987</v>
      </c>
      <c r="H51" s="15">
        <v>0</v>
      </c>
      <c r="J51" s="15">
        <f t="shared" si="0"/>
        <v>57362359785</v>
      </c>
      <c r="L51" s="15">
        <v>351685824155</v>
      </c>
      <c r="N51" s="15">
        <v>-1468246632746</v>
      </c>
      <c r="P51" s="15">
        <v>-46507857</v>
      </c>
      <c r="R51" s="15">
        <f t="shared" si="1"/>
        <v>-1116607316448</v>
      </c>
    </row>
    <row r="52" spans="1:18" ht="21.75" customHeight="1">
      <c r="A52" s="30" t="s">
        <v>387</v>
      </c>
      <c r="B52" s="30"/>
      <c r="D52" s="15">
        <v>0</v>
      </c>
      <c r="F52" s="15">
        <v>0</v>
      </c>
      <c r="H52" s="15">
        <v>0</v>
      </c>
      <c r="J52" s="15">
        <f t="shared" si="0"/>
        <v>0</v>
      </c>
      <c r="L52" s="15">
        <v>443676311234</v>
      </c>
      <c r="N52" s="15">
        <v>0</v>
      </c>
      <c r="P52" s="15">
        <v>186843814359</v>
      </c>
      <c r="R52" s="15">
        <f t="shared" si="1"/>
        <v>630520125593</v>
      </c>
    </row>
    <row r="53" spans="1:18" ht="21.75" customHeight="1">
      <c r="A53" s="30" t="s">
        <v>220</v>
      </c>
      <c r="B53" s="30"/>
      <c r="D53" s="15">
        <v>77446563814</v>
      </c>
      <c r="F53" s="15">
        <v>378964641</v>
      </c>
      <c r="H53" s="15">
        <v>0</v>
      </c>
      <c r="J53" s="15">
        <f t="shared" si="0"/>
        <v>77825528455</v>
      </c>
      <c r="L53" s="15">
        <v>320422306217</v>
      </c>
      <c r="N53" s="15">
        <v>-512149639879</v>
      </c>
      <c r="P53" s="15">
        <v>49391050</v>
      </c>
      <c r="R53" s="15">
        <f t="shared" si="1"/>
        <v>-191677942612</v>
      </c>
    </row>
    <row r="54" spans="1:18" ht="21.75" customHeight="1">
      <c r="A54" s="30" t="s">
        <v>388</v>
      </c>
      <c r="B54" s="30"/>
      <c r="D54" s="15">
        <v>0</v>
      </c>
      <c r="F54" s="15">
        <v>0</v>
      </c>
      <c r="H54" s="15">
        <v>0</v>
      </c>
      <c r="J54" s="15">
        <f t="shared" si="0"/>
        <v>0</v>
      </c>
      <c r="L54" s="15">
        <v>0</v>
      </c>
      <c r="N54" s="15">
        <v>0</v>
      </c>
      <c r="P54" s="15">
        <v>204502672729</v>
      </c>
      <c r="R54" s="15">
        <f t="shared" si="1"/>
        <v>204502672729</v>
      </c>
    </row>
    <row r="55" spans="1:18" ht="21.75" customHeight="1">
      <c r="A55" s="30" t="s">
        <v>171</v>
      </c>
      <c r="B55" s="30"/>
      <c r="D55" s="15">
        <v>210912255158</v>
      </c>
      <c r="F55" s="15">
        <v>3515361597</v>
      </c>
      <c r="H55" s="15">
        <v>0</v>
      </c>
      <c r="J55" s="15">
        <f t="shared" si="0"/>
        <v>214427616755</v>
      </c>
      <c r="L55" s="15">
        <v>849927863898</v>
      </c>
      <c r="N55" s="15">
        <v>-15170716199</v>
      </c>
      <c r="P55" s="15">
        <v>8763928</v>
      </c>
      <c r="R55" s="15">
        <f t="shared" si="1"/>
        <v>834765911627</v>
      </c>
    </row>
    <row r="56" spans="1:18" ht="21.75" customHeight="1">
      <c r="A56" s="30" t="s">
        <v>256</v>
      </c>
      <c r="B56" s="30"/>
      <c r="D56" s="15">
        <v>307804636592</v>
      </c>
      <c r="F56" s="15">
        <v>141934672173</v>
      </c>
      <c r="H56" s="15">
        <v>0</v>
      </c>
      <c r="J56" s="15">
        <f t="shared" si="0"/>
        <v>449739308765</v>
      </c>
      <c r="L56" s="15">
        <v>1361987331669</v>
      </c>
      <c r="N56" s="15">
        <v>119757075260</v>
      </c>
      <c r="P56" s="15">
        <v>-196394291918</v>
      </c>
      <c r="R56" s="15">
        <f t="shared" si="1"/>
        <v>1285350115011</v>
      </c>
    </row>
    <row r="57" spans="1:18" ht="21.75" customHeight="1">
      <c r="A57" s="30" t="s">
        <v>202</v>
      </c>
      <c r="B57" s="30"/>
      <c r="D57" s="15">
        <v>275016812556</v>
      </c>
      <c r="F57" s="15">
        <v>529146057</v>
      </c>
      <c r="H57" s="15">
        <v>0</v>
      </c>
      <c r="J57" s="15">
        <f t="shared" si="0"/>
        <v>275545958613</v>
      </c>
      <c r="L57" s="15">
        <v>1084059520991</v>
      </c>
      <c r="N57" s="15">
        <v>-437132229845</v>
      </c>
      <c r="P57" s="15">
        <v>4155805</v>
      </c>
      <c r="R57" s="15">
        <f t="shared" si="1"/>
        <v>646931446951</v>
      </c>
    </row>
    <row r="58" spans="1:18" ht="21.75" customHeight="1">
      <c r="A58" s="30" t="s">
        <v>114</v>
      </c>
      <c r="B58" s="30"/>
      <c r="D58" s="15">
        <f>'سود اوراق بهادار'!L19</f>
        <v>71679890550</v>
      </c>
      <c r="F58" s="15">
        <v>337818024925</v>
      </c>
      <c r="H58" s="15">
        <v>0</v>
      </c>
      <c r="J58" s="15">
        <f t="shared" si="0"/>
        <v>409497915475</v>
      </c>
      <c r="L58" s="15">
        <f>'سود اوراق بهادار'!R19</f>
        <v>286719562200</v>
      </c>
      <c r="N58" s="15">
        <v>845290943714</v>
      </c>
      <c r="P58" s="15">
        <v>919340688</v>
      </c>
      <c r="R58" s="15">
        <f t="shared" si="1"/>
        <v>1132929846602</v>
      </c>
    </row>
    <row r="59" spans="1:18" ht="21.75" customHeight="1">
      <c r="A59" s="30" t="s">
        <v>298</v>
      </c>
      <c r="B59" s="30"/>
      <c r="D59" s="15">
        <v>71681506896</v>
      </c>
      <c r="F59" s="15">
        <v>-37710807687</v>
      </c>
      <c r="H59" s="15">
        <v>0</v>
      </c>
      <c r="J59" s="15">
        <f t="shared" si="0"/>
        <v>33970699209</v>
      </c>
      <c r="L59" s="15">
        <v>321916306770</v>
      </c>
      <c r="N59" s="15">
        <v>-1241528843207</v>
      </c>
      <c r="P59" s="15">
        <v>-46617837</v>
      </c>
      <c r="R59" s="15">
        <f t="shared" si="1"/>
        <v>-919659154274</v>
      </c>
    </row>
    <row r="60" spans="1:18" ht="21.75" customHeight="1">
      <c r="A60" s="30" t="s">
        <v>468</v>
      </c>
      <c r="B60" s="30"/>
      <c r="D60" s="15">
        <v>0</v>
      </c>
      <c r="F60" s="15">
        <v>0</v>
      </c>
      <c r="H60" s="15">
        <v>0</v>
      </c>
      <c r="J60" s="15">
        <f t="shared" si="0"/>
        <v>0</v>
      </c>
      <c r="L60" s="15">
        <f>'سود اوراق بهادار'!R16</f>
        <v>5000000000</v>
      </c>
      <c r="N60" s="15">
        <v>0</v>
      </c>
      <c r="P60" s="15">
        <v>0</v>
      </c>
      <c r="R60" s="15">
        <f t="shared" si="1"/>
        <v>5000000000</v>
      </c>
    </row>
    <row r="61" spans="1:18" ht="21.75" customHeight="1">
      <c r="A61" s="30" t="s">
        <v>289</v>
      </c>
      <c r="B61" s="30"/>
      <c r="D61" s="15">
        <v>3656507359</v>
      </c>
      <c r="F61" s="15">
        <v>-54753406</v>
      </c>
      <c r="H61" s="15">
        <v>0</v>
      </c>
      <c r="J61" s="15">
        <f t="shared" si="0"/>
        <v>3601753953</v>
      </c>
      <c r="L61" s="15">
        <v>5076398161</v>
      </c>
      <c r="N61" s="15">
        <v>-29849467225</v>
      </c>
      <c r="P61" s="15">
        <v>0</v>
      </c>
      <c r="R61" s="15">
        <f t="shared" si="1"/>
        <v>-24773069064</v>
      </c>
    </row>
    <row r="62" spans="1:18" ht="21.75" customHeight="1">
      <c r="A62" s="30" t="s">
        <v>286</v>
      </c>
      <c r="B62" s="30"/>
      <c r="D62" s="15">
        <v>1071589148906</v>
      </c>
      <c r="F62" s="15">
        <v>29779712746</v>
      </c>
      <c r="H62" s="15">
        <v>0</v>
      </c>
      <c r="J62" s="15">
        <f t="shared" si="0"/>
        <v>1101368861652</v>
      </c>
      <c r="L62" s="15">
        <f>'سود اوراق بهادار'!R10</f>
        <v>10450380908030</v>
      </c>
      <c r="N62" s="15">
        <v>0</v>
      </c>
      <c r="P62" s="15">
        <v>0</v>
      </c>
      <c r="R62" s="15">
        <f t="shared" si="1"/>
        <v>10450380908030</v>
      </c>
    </row>
    <row r="63" spans="1:18" ht="21.75" customHeight="1">
      <c r="A63" s="30" t="s">
        <v>283</v>
      </c>
      <c r="B63" s="30"/>
      <c r="D63" s="15">
        <v>438540396417</v>
      </c>
      <c r="F63" s="15">
        <v>-139076213088</v>
      </c>
      <c r="H63" s="15">
        <v>0</v>
      </c>
      <c r="J63" s="15">
        <f t="shared" si="0"/>
        <v>299464183329</v>
      </c>
      <c r="L63" s="15">
        <v>1171012392330</v>
      </c>
      <c r="N63" s="15">
        <v>-200692800000</v>
      </c>
      <c r="P63" s="15">
        <v>0</v>
      </c>
      <c r="R63" s="15">
        <f t="shared" si="1"/>
        <v>970319592330</v>
      </c>
    </row>
    <row r="64" spans="1:18" ht="21.75" customHeight="1">
      <c r="A64" s="30" t="s">
        <v>280</v>
      </c>
      <c r="B64" s="30"/>
      <c r="D64" s="15">
        <v>2418148382</v>
      </c>
      <c r="F64" s="15">
        <v>-3086771340</v>
      </c>
      <c r="H64" s="15">
        <v>0</v>
      </c>
      <c r="J64" s="15">
        <f t="shared" si="0"/>
        <v>-668622958</v>
      </c>
      <c r="L64" s="15">
        <v>7549309323</v>
      </c>
      <c r="N64" s="15">
        <v>-15403890000</v>
      </c>
      <c r="P64" s="15">
        <v>0</v>
      </c>
      <c r="R64" s="15">
        <f t="shared" si="1"/>
        <v>-7854580677</v>
      </c>
    </row>
    <row r="65" spans="1:18" ht="21.75" customHeight="1">
      <c r="A65" s="30" t="s">
        <v>306</v>
      </c>
      <c r="B65" s="30"/>
      <c r="D65" s="15">
        <f>'سود اوراق بهادار'!L24</f>
        <v>299596600500</v>
      </c>
      <c r="F65" s="15">
        <v>0</v>
      </c>
      <c r="H65" s="15">
        <v>0</v>
      </c>
      <c r="J65" s="15">
        <f t="shared" si="0"/>
        <v>299596600500</v>
      </c>
      <c r="L65" s="15">
        <f>'سود اوراق بهادار'!R24</f>
        <v>1222826779054</v>
      </c>
      <c r="N65" s="15">
        <v>0</v>
      </c>
      <c r="P65" s="15">
        <v>0</v>
      </c>
      <c r="R65" s="15">
        <f t="shared" si="1"/>
        <v>1222826779054</v>
      </c>
    </row>
    <row r="66" spans="1:18" ht="21.75" customHeight="1">
      <c r="A66" s="30" t="s">
        <v>310</v>
      </c>
      <c r="B66" s="30"/>
      <c r="D66" s="15">
        <f>'سود اوراق بهادار'!L25</f>
        <v>518338878180</v>
      </c>
      <c r="F66" s="15">
        <v>0</v>
      </c>
      <c r="H66" s="15">
        <v>0</v>
      </c>
      <c r="J66" s="15">
        <f t="shared" si="0"/>
        <v>518338878180</v>
      </c>
      <c r="L66" s="15">
        <f>'سود اوراق بهادار'!R25</f>
        <v>2245489391370</v>
      </c>
      <c r="N66" s="15">
        <v>0</v>
      </c>
      <c r="P66" s="15">
        <v>0</v>
      </c>
      <c r="R66" s="15">
        <f t="shared" si="1"/>
        <v>2245489391370</v>
      </c>
    </row>
    <row r="67" spans="1:18" ht="21.75" customHeight="1">
      <c r="A67" s="30" t="s">
        <v>311</v>
      </c>
      <c r="B67" s="30"/>
      <c r="D67" s="15">
        <f>'سود اوراق بهادار'!L26</f>
        <v>107422244700</v>
      </c>
      <c r="F67" s="15">
        <v>0</v>
      </c>
      <c r="H67" s="15">
        <v>0</v>
      </c>
      <c r="J67" s="15">
        <f t="shared" si="0"/>
        <v>107422244700</v>
      </c>
      <c r="L67" s="15">
        <f>'سود اوراق بهادار'!R26</f>
        <v>468916163258</v>
      </c>
      <c r="N67" s="15">
        <v>0</v>
      </c>
      <c r="P67" s="15">
        <v>0</v>
      </c>
      <c r="R67" s="15">
        <f t="shared" si="1"/>
        <v>468916163258</v>
      </c>
    </row>
    <row r="68" spans="1:18" ht="21.75" customHeight="1">
      <c r="A68" s="30" t="s">
        <v>174</v>
      </c>
      <c r="B68" s="30"/>
      <c r="D68" s="15">
        <v>120275833071</v>
      </c>
      <c r="F68" s="15">
        <v>-200097514687</v>
      </c>
      <c r="H68" s="15">
        <v>0</v>
      </c>
      <c r="J68" s="15">
        <f t="shared" si="0"/>
        <v>-79821681616</v>
      </c>
      <c r="L68" s="15">
        <v>471270583386</v>
      </c>
      <c r="N68" s="15">
        <v>-189438525880</v>
      </c>
      <c r="P68" s="15">
        <v>0</v>
      </c>
      <c r="R68" s="15">
        <f t="shared" si="1"/>
        <v>281832057506</v>
      </c>
    </row>
    <row r="69" spans="1:18" ht="21.75" customHeight="1">
      <c r="A69" s="30" t="s">
        <v>276</v>
      </c>
      <c r="B69" s="30"/>
      <c r="D69" s="15">
        <v>23533524600</v>
      </c>
      <c r="F69" s="15">
        <v>561150000</v>
      </c>
      <c r="H69" s="15">
        <v>0</v>
      </c>
      <c r="J69" s="15">
        <f t="shared" si="0"/>
        <v>24094674600</v>
      </c>
      <c r="L69" s="15">
        <v>88930819680</v>
      </c>
      <c r="N69" s="15">
        <v>-78518682000</v>
      </c>
      <c r="P69" s="15">
        <v>0</v>
      </c>
      <c r="R69" s="15">
        <f t="shared" si="1"/>
        <v>10412137680</v>
      </c>
    </row>
    <row r="70" spans="1:18" ht="21.75" customHeight="1">
      <c r="A70" s="30" t="s">
        <v>273</v>
      </c>
      <c r="B70" s="30"/>
      <c r="D70" s="15">
        <v>23533524600</v>
      </c>
      <c r="F70" s="15">
        <v>-26490754050</v>
      </c>
      <c r="H70" s="15">
        <v>0</v>
      </c>
      <c r="J70" s="15">
        <f t="shared" si="0"/>
        <v>-2957229450</v>
      </c>
      <c r="L70" s="15">
        <v>88930819680</v>
      </c>
      <c r="N70" s="15">
        <v>-100164968625</v>
      </c>
      <c r="P70" s="15">
        <v>0</v>
      </c>
      <c r="R70" s="15">
        <f t="shared" si="1"/>
        <v>-11234148945</v>
      </c>
    </row>
    <row r="71" spans="1:18" ht="21.75" customHeight="1">
      <c r="A71" s="30" t="s">
        <v>270</v>
      </c>
      <c r="B71" s="30"/>
      <c r="D71" s="15">
        <v>25741230954</v>
      </c>
      <c r="F71" s="15">
        <v>-40655720625</v>
      </c>
      <c r="H71" s="15">
        <v>0</v>
      </c>
      <c r="J71" s="15">
        <f t="shared" si="0"/>
        <v>-14914489671</v>
      </c>
      <c r="L71" s="15">
        <v>97402302432</v>
      </c>
      <c r="N71" s="15">
        <v>-87890419481</v>
      </c>
      <c r="P71" s="15">
        <v>0</v>
      </c>
      <c r="R71" s="15">
        <f t="shared" si="1"/>
        <v>9511882951</v>
      </c>
    </row>
    <row r="72" spans="1:18" ht="21.75" customHeight="1">
      <c r="A72" s="30" t="s">
        <v>268</v>
      </c>
      <c r="B72" s="30"/>
      <c r="D72" s="15">
        <v>45202635869</v>
      </c>
      <c r="F72" s="15">
        <v>-27419581109</v>
      </c>
      <c r="H72" s="15">
        <v>0</v>
      </c>
      <c r="J72" s="15">
        <f t="shared" si="0"/>
        <v>17783054760</v>
      </c>
      <c r="L72" s="15">
        <v>202890428659</v>
      </c>
      <c r="N72" s="15">
        <v>-150427367545</v>
      </c>
      <c r="P72" s="15">
        <v>0</v>
      </c>
      <c r="R72" s="15">
        <f t="shared" si="1"/>
        <v>52463061114</v>
      </c>
    </row>
    <row r="73" spans="1:18" ht="21.75" customHeight="1">
      <c r="A73" s="30" t="s">
        <v>262</v>
      </c>
      <c r="B73" s="30"/>
      <c r="D73" s="15">
        <v>100886324</v>
      </c>
      <c r="F73" s="15">
        <v>57260191</v>
      </c>
      <c r="H73" s="15">
        <v>0</v>
      </c>
      <c r="J73" s="15">
        <f t="shared" si="0"/>
        <v>158146515</v>
      </c>
      <c r="L73" s="15">
        <v>381925680</v>
      </c>
      <c r="N73" s="15">
        <v>-143293895</v>
      </c>
      <c r="P73" s="15">
        <v>0</v>
      </c>
      <c r="R73" s="15">
        <f t="shared" si="1"/>
        <v>238631785</v>
      </c>
    </row>
    <row r="74" spans="1:18" ht="21.75" customHeight="1">
      <c r="A74" s="30" t="s">
        <v>259</v>
      </c>
      <c r="B74" s="30"/>
      <c r="D74" s="15">
        <v>89520121396</v>
      </c>
      <c r="F74" s="15">
        <v>-144333953492</v>
      </c>
      <c r="H74" s="15">
        <v>0</v>
      </c>
      <c r="J74" s="15">
        <f t="shared" si="0"/>
        <v>-54813832096</v>
      </c>
      <c r="L74" s="15">
        <v>339055162089</v>
      </c>
      <c r="N74" s="15">
        <v>4573591253</v>
      </c>
      <c r="P74" s="15">
        <v>0</v>
      </c>
      <c r="R74" s="15">
        <f t="shared" si="1"/>
        <v>343628753342</v>
      </c>
    </row>
    <row r="75" spans="1:18" ht="21.75" customHeight="1">
      <c r="A75" s="30" t="s">
        <v>292</v>
      </c>
      <c r="B75" s="30"/>
      <c r="D75" s="15">
        <f>'سود اوراق بهادار'!L53</f>
        <v>31856056740</v>
      </c>
      <c r="F75" s="15">
        <v>734062500</v>
      </c>
      <c r="H75" s="15">
        <v>0</v>
      </c>
      <c r="J75" s="15">
        <f t="shared" ref="J75:J106" si="2">D75+F75+H75</f>
        <v>32590119240</v>
      </c>
      <c r="L75" s="15">
        <f>'سود اوراق بهادار'!R53</f>
        <v>124359781410</v>
      </c>
      <c r="N75" s="15">
        <v>244687500</v>
      </c>
      <c r="P75" s="15">
        <v>0</v>
      </c>
      <c r="R75" s="15">
        <f t="shared" ref="R75:R106" si="3">L75+N75+P75</f>
        <v>124604468910</v>
      </c>
    </row>
    <row r="76" spans="1:18" ht="21.75" customHeight="1">
      <c r="A76" s="30" t="s">
        <v>229</v>
      </c>
      <c r="B76" s="30"/>
      <c r="D76" s="15">
        <v>10589323125</v>
      </c>
      <c r="F76" s="15">
        <v>210658516</v>
      </c>
      <c r="H76" s="15">
        <v>0</v>
      </c>
      <c r="J76" s="15">
        <f t="shared" si="2"/>
        <v>10799981641</v>
      </c>
      <c r="L76" s="15">
        <v>42966307047</v>
      </c>
      <c r="N76" s="15">
        <v>-38507547007</v>
      </c>
      <c r="P76" s="15">
        <v>0</v>
      </c>
      <c r="R76" s="15">
        <f t="shared" si="3"/>
        <v>4458760040</v>
      </c>
    </row>
    <row r="77" spans="1:18" ht="21.75" customHeight="1">
      <c r="A77" s="30" t="s">
        <v>211</v>
      </c>
      <c r="B77" s="30"/>
      <c r="D77" s="15">
        <v>47798703586</v>
      </c>
      <c r="F77" s="15">
        <v>1571516725</v>
      </c>
      <c r="H77" s="15">
        <v>0</v>
      </c>
      <c r="J77" s="15">
        <f t="shared" si="2"/>
        <v>49370220311</v>
      </c>
      <c r="L77" s="15">
        <v>243639313920</v>
      </c>
      <c r="N77" s="15">
        <v>523838909</v>
      </c>
      <c r="P77" s="15">
        <v>0</v>
      </c>
      <c r="R77" s="15">
        <f t="shared" si="3"/>
        <v>244163152829</v>
      </c>
    </row>
    <row r="78" spans="1:18" ht="21.75" customHeight="1">
      <c r="A78" s="30" t="s">
        <v>250</v>
      </c>
      <c r="B78" s="30"/>
      <c r="D78" s="15">
        <v>3670581867</v>
      </c>
      <c r="F78" s="15">
        <v>-3113939062</v>
      </c>
      <c r="H78" s="15">
        <v>0</v>
      </c>
      <c r="J78" s="15">
        <f t="shared" si="2"/>
        <v>556642805</v>
      </c>
      <c r="L78" s="15">
        <v>14029502607</v>
      </c>
      <c r="N78" s="15">
        <v>3192063720</v>
      </c>
      <c r="P78" s="15">
        <v>0</v>
      </c>
      <c r="R78" s="15">
        <f t="shared" si="3"/>
        <v>17221566327</v>
      </c>
    </row>
    <row r="79" spans="1:18" ht="21.75" customHeight="1">
      <c r="A79" s="30" t="s">
        <v>247</v>
      </c>
      <c r="B79" s="30"/>
      <c r="D79" s="15">
        <v>85829709000</v>
      </c>
      <c r="F79" s="15">
        <v>2164125000</v>
      </c>
      <c r="H79" s="15">
        <v>0</v>
      </c>
      <c r="J79" s="15">
        <f t="shared" si="2"/>
        <v>87993834000</v>
      </c>
      <c r="L79" s="15">
        <v>326048288000</v>
      </c>
      <c r="N79" s="15">
        <v>-121756421875</v>
      </c>
      <c r="P79" s="15">
        <v>0</v>
      </c>
      <c r="R79" s="15">
        <f t="shared" si="3"/>
        <v>204291866125</v>
      </c>
    </row>
    <row r="80" spans="1:18" ht="21.75" customHeight="1">
      <c r="A80" s="30" t="s">
        <v>208</v>
      </c>
      <c r="B80" s="30"/>
      <c r="D80" s="15">
        <v>43844974536</v>
      </c>
      <c r="F80" s="15">
        <v>1178904375</v>
      </c>
      <c r="H80" s="15">
        <v>0</v>
      </c>
      <c r="J80" s="15">
        <f t="shared" si="2"/>
        <v>45023878911</v>
      </c>
      <c r="L80" s="15">
        <v>192295563816</v>
      </c>
      <c r="N80" s="15">
        <v>392968125</v>
      </c>
      <c r="P80" s="15">
        <v>0</v>
      </c>
      <c r="R80" s="15">
        <f t="shared" si="3"/>
        <v>192688531941</v>
      </c>
    </row>
    <row r="81" spans="1:18" ht="21.75" customHeight="1">
      <c r="A81" s="30" t="s">
        <v>244</v>
      </c>
      <c r="B81" s="30"/>
      <c r="D81" s="15">
        <v>90544141</v>
      </c>
      <c r="F81" s="15">
        <v>249603561</v>
      </c>
      <c r="H81" s="15">
        <v>0</v>
      </c>
      <c r="J81" s="15">
        <f t="shared" si="2"/>
        <v>340147702</v>
      </c>
      <c r="L81" s="15">
        <v>345001357</v>
      </c>
      <c r="N81" s="15">
        <v>222939052</v>
      </c>
      <c r="P81" s="15">
        <v>0</v>
      </c>
      <c r="R81" s="15">
        <f t="shared" si="3"/>
        <v>567940409</v>
      </c>
    </row>
    <row r="82" spans="1:18" ht="21.75" customHeight="1">
      <c r="A82" s="30" t="s">
        <v>178</v>
      </c>
      <c r="B82" s="30"/>
      <c r="D82" s="15">
        <v>28570977056</v>
      </c>
      <c r="F82" s="15">
        <v>3389024933</v>
      </c>
      <c r="H82" s="15">
        <v>0</v>
      </c>
      <c r="J82" s="15">
        <f t="shared" si="2"/>
        <v>31960001989</v>
      </c>
      <c r="L82" s="15">
        <v>113442444309</v>
      </c>
      <c r="N82" s="15">
        <v>-6988273160</v>
      </c>
      <c r="P82" s="15">
        <v>0</v>
      </c>
      <c r="R82" s="15">
        <f t="shared" si="3"/>
        <v>106454171149</v>
      </c>
    </row>
    <row r="83" spans="1:18" ht="21.75" customHeight="1">
      <c r="A83" s="30" t="s">
        <v>389</v>
      </c>
      <c r="B83" s="30"/>
      <c r="D83" s="15">
        <v>34</v>
      </c>
      <c r="F83" s="15">
        <v>0</v>
      </c>
      <c r="H83" s="15">
        <v>0</v>
      </c>
      <c r="J83" s="15">
        <f t="shared" si="2"/>
        <v>34</v>
      </c>
      <c r="L83" s="15">
        <v>526339793974</v>
      </c>
      <c r="N83" s="15">
        <v>0</v>
      </c>
      <c r="P83" s="15">
        <v>0</v>
      </c>
      <c r="R83" s="15">
        <f t="shared" si="3"/>
        <v>526339793974</v>
      </c>
    </row>
    <row r="84" spans="1:18" ht="21.75" customHeight="1">
      <c r="A84" s="30" t="s">
        <v>390</v>
      </c>
      <c r="B84" s="30"/>
      <c r="D84" s="15">
        <v>39</v>
      </c>
      <c r="F84" s="15">
        <v>0</v>
      </c>
      <c r="H84" s="15">
        <v>0</v>
      </c>
      <c r="J84" s="15">
        <f t="shared" si="2"/>
        <v>39</v>
      </c>
      <c r="L84" s="15">
        <v>131583709850</v>
      </c>
      <c r="N84" s="15">
        <v>0</v>
      </c>
      <c r="P84" s="15">
        <v>0</v>
      </c>
      <c r="R84" s="15">
        <f t="shared" si="3"/>
        <v>131583709850</v>
      </c>
    </row>
    <row r="85" spans="1:18" ht="21.75" customHeight="1">
      <c r="A85" s="30" t="s">
        <v>181</v>
      </c>
      <c r="B85" s="30"/>
      <c r="D85" s="15">
        <v>158894457800</v>
      </c>
      <c r="F85" s="15">
        <v>-117660900228</v>
      </c>
      <c r="H85" s="15">
        <v>0</v>
      </c>
      <c r="J85" s="15">
        <f t="shared" si="2"/>
        <v>41233557572</v>
      </c>
      <c r="L85" s="15">
        <v>649687219731</v>
      </c>
      <c r="N85" s="15">
        <v>-658785189463</v>
      </c>
      <c r="P85" s="15">
        <v>0</v>
      </c>
      <c r="R85" s="15">
        <f t="shared" si="3"/>
        <v>-9097969732</v>
      </c>
    </row>
    <row r="86" spans="1:18" ht="21.75" customHeight="1">
      <c r="A86" s="30" t="s">
        <v>391</v>
      </c>
      <c r="B86" s="30"/>
      <c r="D86" s="15">
        <v>0</v>
      </c>
      <c r="F86" s="15">
        <v>0</v>
      </c>
      <c r="H86" s="15">
        <v>0</v>
      </c>
      <c r="J86" s="15">
        <f t="shared" si="2"/>
        <v>0</v>
      </c>
      <c r="L86" s="15">
        <v>128</v>
      </c>
      <c r="N86" s="15">
        <v>0</v>
      </c>
      <c r="P86" s="15">
        <v>0</v>
      </c>
      <c r="R86" s="15">
        <f t="shared" si="3"/>
        <v>128</v>
      </c>
    </row>
    <row r="87" spans="1:18" ht="21.75" customHeight="1">
      <c r="A87" s="30" t="s">
        <v>392</v>
      </c>
      <c r="B87" s="30"/>
      <c r="D87" s="15">
        <v>0</v>
      </c>
      <c r="F87" s="15">
        <v>0</v>
      </c>
      <c r="H87" s="15">
        <v>0</v>
      </c>
      <c r="J87" s="15">
        <f t="shared" si="2"/>
        <v>0</v>
      </c>
      <c r="L87" s="15">
        <v>457332858463</v>
      </c>
      <c r="N87" s="15">
        <v>0</v>
      </c>
      <c r="P87" s="15">
        <v>0</v>
      </c>
      <c r="R87" s="15">
        <f t="shared" si="3"/>
        <v>457332858463</v>
      </c>
    </row>
    <row r="88" spans="1:18" ht="21.75" customHeight="1">
      <c r="A88" s="30" t="s">
        <v>393</v>
      </c>
      <c r="B88" s="30"/>
      <c r="D88" s="15">
        <v>28625745370</v>
      </c>
      <c r="F88" s="15">
        <v>0</v>
      </c>
      <c r="H88" s="15">
        <v>0</v>
      </c>
      <c r="J88" s="15">
        <f t="shared" si="2"/>
        <v>28625745370</v>
      </c>
      <c r="L88" s="15">
        <v>28625745370</v>
      </c>
      <c r="N88" s="15">
        <v>0</v>
      </c>
      <c r="P88" s="15">
        <v>0</v>
      </c>
      <c r="R88" s="15">
        <f t="shared" si="3"/>
        <v>28625745370</v>
      </c>
    </row>
    <row r="89" spans="1:18" ht="21.75" customHeight="1">
      <c r="A89" s="30" t="s">
        <v>241</v>
      </c>
      <c r="B89" s="30"/>
      <c r="D89" s="15">
        <v>87621307748</v>
      </c>
      <c r="F89" s="15">
        <v>2481640200</v>
      </c>
      <c r="H89" s="15">
        <v>0</v>
      </c>
      <c r="J89" s="15">
        <f t="shared" si="2"/>
        <v>90102947948</v>
      </c>
      <c r="L89" s="15">
        <v>347543374178</v>
      </c>
      <c r="N89" s="15">
        <v>827213400</v>
      </c>
      <c r="P89" s="15">
        <v>0</v>
      </c>
      <c r="R89" s="15">
        <f t="shared" si="3"/>
        <v>348370587578</v>
      </c>
    </row>
    <row r="90" spans="1:18" ht="21.75" customHeight="1">
      <c r="A90" s="30" t="s">
        <v>394</v>
      </c>
      <c r="B90" s="30"/>
      <c r="D90" s="15">
        <v>0</v>
      </c>
      <c r="F90" s="15">
        <v>0</v>
      </c>
      <c r="H90" s="15">
        <v>0</v>
      </c>
      <c r="J90" s="15">
        <f t="shared" si="2"/>
        <v>0</v>
      </c>
      <c r="L90" s="15">
        <v>70895095181</v>
      </c>
      <c r="N90" s="15">
        <v>0</v>
      </c>
      <c r="P90" s="15">
        <v>0</v>
      </c>
      <c r="R90" s="15">
        <f t="shared" si="3"/>
        <v>70895095181</v>
      </c>
    </row>
    <row r="91" spans="1:18" ht="21.75" customHeight="1">
      <c r="A91" s="30" t="s">
        <v>168</v>
      </c>
      <c r="B91" s="30"/>
      <c r="D91" s="15">
        <v>27208033743</v>
      </c>
      <c r="F91" s="15">
        <v>798856729</v>
      </c>
      <c r="H91" s="15">
        <v>0</v>
      </c>
      <c r="J91" s="15">
        <f t="shared" si="2"/>
        <v>28006890472</v>
      </c>
      <c r="L91" s="15">
        <v>178162280090</v>
      </c>
      <c r="N91" s="15">
        <v>-8353356</v>
      </c>
      <c r="P91" s="15">
        <v>0</v>
      </c>
      <c r="R91" s="15">
        <f t="shared" si="3"/>
        <v>178153926734</v>
      </c>
    </row>
    <row r="92" spans="1:18" ht="21.75" customHeight="1">
      <c r="A92" s="30" t="s">
        <v>395</v>
      </c>
      <c r="B92" s="30"/>
      <c r="D92" s="15">
        <v>0</v>
      </c>
      <c r="F92" s="15">
        <v>0</v>
      </c>
      <c r="H92" s="15">
        <v>0</v>
      </c>
      <c r="J92" s="15">
        <f t="shared" si="2"/>
        <v>0</v>
      </c>
      <c r="L92" s="15">
        <v>219643761993</v>
      </c>
      <c r="N92" s="15">
        <v>0</v>
      </c>
      <c r="P92" s="15">
        <v>0</v>
      </c>
      <c r="R92" s="15">
        <f t="shared" si="3"/>
        <v>219643761993</v>
      </c>
    </row>
    <row r="93" spans="1:18" ht="21.75" customHeight="1">
      <c r="A93" s="30" t="s">
        <v>165</v>
      </c>
      <c r="B93" s="30"/>
      <c r="D93" s="15">
        <v>25401950430</v>
      </c>
      <c r="F93" s="15">
        <v>-1958964742</v>
      </c>
      <c r="H93" s="15">
        <v>0</v>
      </c>
      <c r="J93" s="15">
        <f t="shared" si="2"/>
        <v>23442985688</v>
      </c>
      <c r="L93" s="15">
        <v>44482965348</v>
      </c>
      <c r="N93" s="15">
        <v>-120607499968</v>
      </c>
      <c r="P93" s="15">
        <v>0</v>
      </c>
      <c r="R93" s="15">
        <f t="shared" si="3"/>
        <v>-76124534620</v>
      </c>
    </row>
    <row r="94" spans="1:18" ht="21.75" customHeight="1">
      <c r="A94" s="30" t="s">
        <v>109</v>
      </c>
      <c r="B94" s="30"/>
      <c r="D94" s="15">
        <f>'سود اوراق بهادار'!L17</f>
        <v>14127123270</v>
      </c>
      <c r="F94" s="15">
        <v>34724689986</v>
      </c>
      <c r="H94" s="15">
        <v>0</v>
      </c>
      <c r="J94" s="15">
        <f t="shared" si="2"/>
        <v>48851813256</v>
      </c>
      <c r="L94" s="15">
        <f>'سود اوراق بهادار'!R17</f>
        <v>56508493080</v>
      </c>
      <c r="N94" s="15">
        <v>131297516189</v>
      </c>
      <c r="P94" s="15">
        <v>0</v>
      </c>
      <c r="R94" s="15">
        <f t="shared" si="3"/>
        <v>187806009269</v>
      </c>
    </row>
    <row r="95" spans="1:18" ht="21.75" customHeight="1">
      <c r="A95" s="30" t="s">
        <v>143</v>
      </c>
      <c r="B95" s="30"/>
      <c r="D95" s="15">
        <v>0</v>
      </c>
      <c r="F95" s="15">
        <v>531714420</v>
      </c>
      <c r="H95" s="15">
        <v>0</v>
      </c>
      <c r="J95" s="15">
        <f t="shared" si="2"/>
        <v>531714420</v>
      </c>
      <c r="L95" s="15">
        <v>0</v>
      </c>
      <c r="N95" s="15">
        <v>1913074792</v>
      </c>
      <c r="P95" s="15">
        <v>0</v>
      </c>
      <c r="R95" s="15">
        <f t="shared" si="3"/>
        <v>1913074792</v>
      </c>
    </row>
    <row r="96" spans="1:18" ht="21.75" customHeight="1">
      <c r="A96" s="30" t="s">
        <v>123</v>
      </c>
      <c r="B96" s="30"/>
      <c r="D96" s="15">
        <f>'سود اوراق بهادار'!L23</f>
        <v>43540983600</v>
      </c>
      <c r="F96" s="15">
        <v>100290631494</v>
      </c>
      <c r="H96" s="15">
        <v>0</v>
      </c>
      <c r="J96" s="15">
        <f t="shared" si="2"/>
        <v>143831615094</v>
      </c>
      <c r="L96" s="15">
        <f>'سود اوراق بهادار'!R23</f>
        <v>174163934400</v>
      </c>
      <c r="N96" s="15">
        <v>388994441349</v>
      </c>
      <c r="P96" s="15">
        <v>0</v>
      </c>
      <c r="R96" s="15">
        <f t="shared" si="3"/>
        <v>563158375749</v>
      </c>
    </row>
    <row r="97" spans="1:18" ht="21.75" customHeight="1">
      <c r="A97" s="30" t="s">
        <v>158</v>
      </c>
      <c r="B97" s="30"/>
      <c r="D97" s="15">
        <v>0</v>
      </c>
      <c r="F97" s="15">
        <v>100690124500</v>
      </c>
      <c r="H97" s="15">
        <v>0</v>
      </c>
      <c r="J97" s="15">
        <f t="shared" si="2"/>
        <v>100690124500</v>
      </c>
      <c r="L97" s="15">
        <v>0</v>
      </c>
      <c r="N97" s="15">
        <v>265217740257</v>
      </c>
      <c r="P97" s="15">
        <v>0</v>
      </c>
      <c r="R97" s="15">
        <f t="shared" si="3"/>
        <v>265217740257</v>
      </c>
    </row>
    <row r="98" spans="1:18" ht="21.75" customHeight="1">
      <c r="A98" s="30" t="s">
        <v>105</v>
      </c>
      <c r="B98" s="30"/>
      <c r="D98" s="15">
        <f>'سود اوراق بهادار'!L18</f>
        <v>30402739740</v>
      </c>
      <c r="F98" s="15">
        <v>64364000831</v>
      </c>
      <c r="H98" s="15">
        <v>0</v>
      </c>
      <c r="J98" s="15">
        <f t="shared" si="2"/>
        <v>94766740571</v>
      </c>
      <c r="L98" s="15">
        <f>'سود اوراق بهادار'!R18</f>
        <v>121610958960</v>
      </c>
      <c r="N98" s="15">
        <v>243359897612</v>
      </c>
      <c r="P98" s="15">
        <v>0</v>
      </c>
      <c r="R98" s="15">
        <f t="shared" si="3"/>
        <v>364970856572</v>
      </c>
    </row>
    <row r="99" spans="1:18" ht="21.75" customHeight="1">
      <c r="A99" s="30" t="s">
        <v>140</v>
      </c>
      <c r="B99" s="30"/>
      <c r="D99" s="15">
        <v>0</v>
      </c>
      <c r="F99" s="15">
        <v>2004247379</v>
      </c>
      <c r="H99" s="15">
        <v>0</v>
      </c>
      <c r="J99" s="15">
        <f t="shared" si="2"/>
        <v>2004247379</v>
      </c>
      <c r="L99" s="15">
        <v>0</v>
      </c>
      <c r="N99" s="15">
        <v>7689614623</v>
      </c>
      <c r="P99" s="15">
        <v>0</v>
      </c>
      <c r="R99" s="15">
        <f t="shared" si="3"/>
        <v>7689614623</v>
      </c>
    </row>
    <row r="100" spans="1:18" ht="21.75" customHeight="1">
      <c r="A100" s="30" t="s">
        <v>150</v>
      </c>
      <c r="B100" s="30"/>
      <c r="D100" s="15">
        <v>0</v>
      </c>
      <c r="F100" s="15">
        <v>164762164</v>
      </c>
      <c r="H100" s="15">
        <v>0</v>
      </c>
      <c r="J100" s="15">
        <f t="shared" si="2"/>
        <v>164762164</v>
      </c>
      <c r="L100" s="15">
        <v>0</v>
      </c>
      <c r="N100" s="15">
        <v>716173490</v>
      </c>
      <c r="P100" s="15">
        <v>0</v>
      </c>
      <c r="R100" s="15">
        <f t="shared" si="3"/>
        <v>716173490</v>
      </c>
    </row>
    <row r="101" spans="1:18" ht="21.75" customHeight="1">
      <c r="A101" s="30" t="s">
        <v>120</v>
      </c>
      <c r="B101" s="30"/>
      <c r="D101" s="15">
        <f>'سود اوراق بهادار'!L22</f>
        <v>4534883730</v>
      </c>
      <c r="F101" s="15">
        <v>9837355065</v>
      </c>
      <c r="H101" s="15">
        <v>0</v>
      </c>
      <c r="J101" s="15">
        <f t="shared" si="2"/>
        <v>14372238795</v>
      </c>
      <c r="L101" s="15">
        <f>'سود اوراق بهادار'!R22+30</f>
        <v>18139534950</v>
      </c>
      <c r="N101" s="15">
        <v>38098722331</v>
      </c>
      <c r="P101" s="15">
        <v>0</v>
      </c>
      <c r="R101" s="15">
        <f t="shared" si="3"/>
        <v>56238257281</v>
      </c>
    </row>
    <row r="102" spans="1:18" ht="21.75" customHeight="1">
      <c r="A102" s="30" t="s">
        <v>153</v>
      </c>
      <c r="B102" s="30"/>
      <c r="D102" s="15">
        <v>0</v>
      </c>
      <c r="F102" s="15">
        <v>36452050876</v>
      </c>
      <c r="H102" s="15">
        <v>0</v>
      </c>
      <c r="J102" s="15">
        <f t="shared" si="2"/>
        <v>36452050876</v>
      </c>
      <c r="L102" s="15">
        <v>0</v>
      </c>
      <c r="N102" s="15">
        <v>137702191155</v>
      </c>
      <c r="P102" s="15">
        <v>0</v>
      </c>
      <c r="R102" s="15">
        <f t="shared" si="3"/>
        <v>137702191155</v>
      </c>
    </row>
    <row r="103" spans="1:18" ht="21.75" customHeight="1">
      <c r="A103" s="30" t="s">
        <v>156</v>
      </c>
      <c r="B103" s="30"/>
      <c r="D103" s="15">
        <v>0</v>
      </c>
      <c r="F103" s="15">
        <v>973848780</v>
      </c>
      <c r="H103" s="15">
        <v>0</v>
      </c>
      <c r="J103" s="15">
        <f t="shared" si="2"/>
        <v>973848780</v>
      </c>
      <c r="L103" s="15">
        <v>0</v>
      </c>
      <c r="N103" s="15">
        <v>3866278822</v>
      </c>
      <c r="P103" s="15">
        <v>0</v>
      </c>
      <c r="R103" s="15">
        <f t="shared" si="3"/>
        <v>3866278822</v>
      </c>
    </row>
    <row r="104" spans="1:18" ht="21.75" customHeight="1">
      <c r="A104" s="30" t="s">
        <v>145</v>
      </c>
      <c r="B104" s="30"/>
      <c r="D104" s="15">
        <v>0</v>
      </c>
      <c r="F104" s="15">
        <v>569623489</v>
      </c>
      <c r="H104" s="15">
        <v>0</v>
      </c>
      <c r="J104" s="15">
        <f t="shared" si="2"/>
        <v>569623489</v>
      </c>
      <c r="L104" s="15">
        <v>0</v>
      </c>
      <c r="N104" s="15">
        <v>2060422611</v>
      </c>
      <c r="P104" s="15">
        <v>0</v>
      </c>
      <c r="R104" s="15">
        <f t="shared" si="3"/>
        <v>2060422611</v>
      </c>
    </row>
    <row r="105" spans="1:18" ht="21.75" customHeight="1">
      <c r="A105" s="30" t="s">
        <v>117</v>
      </c>
      <c r="B105" s="30"/>
      <c r="D105" s="15">
        <f>'سود اوراق بهادار'!L21</f>
        <v>124895054340</v>
      </c>
      <c r="F105" s="15">
        <v>211739693092</v>
      </c>
      <c r="H105" s="15">
        <v>0</v>
      </c>
      <c r="J105" s="15">
        <f t="shared" si="2"/>
        <v>336634747432</v>
      </c>
      <c r="L105" s="15">
        <f>'سود اوراق بهادار'!R21</f>
        <v>499580217360</v>
      </c>
      <c r="N105" s="15">
        <v>819855605560</v>
      </c>
      <c r="P105" s="15">
        <v>0</v>
      </c>
      <c r="R105" s="15">
        <f t="shared" si="3"/>
        <v>1319435822920</v>
      </c>
    </row>
    <row r="106" spans="1:18" ht="21.75" customHeight="1">
      <c r="A106" s="34" t="s">
        <v>147</v>
      </c>
      <c r="B106" s="34"/>
      <c r="D106" s="17">
        <v>0</v>
      </c>
      <c r="F106" s="15">
        <v>10765826247</v>
      </c>
      <c r="H106" s="15">
        <v>0</v>
      </c>
      <c r="J106" s="15">
        <f t="shared" si="2"/>
        <v>10765826247</v>
      </c>
      <c r="L106" s="17">
        <v>0</v>
      </c>
      <c r="N106" s="15">
        <v>43434510170</v>
      </c>
      <c r="P106" s="15">
        <v>0</v>
      </c>
      <c r="R106" s="15">
        <f t="shared" si="3"/>
        <v>43434510170</v>
      </c>
    </row>
    <row r="107" spans="1:18" ht="21.75" customHeight="1">
      <c r="A107" s="63" t="s">
        <v>55</v>
      </c>
      <c r="B107" s="63"/>
      <c r="D107" s="18">
        <f>SUM(D9:D106)</f>
        <v>7667289430952</v>
      </c>
      <c r="F107" s="18">
        <f>SUM(F9:F106)</f>
        <v>-921633792547</v>
      </c>
      <c r="H107" s="18">
        <f>SUM(H9:H106)</f>
        <v>524220406877</v>
      </c>
      <c r="J107" s="18">
        <f>SUM(J9:J106)</f>
        <v>7269876045282</v>
      </c>
      <c r="L107" s="18">
        <f>SUM(L9:L106)</f>
        <v>47292368687763</v>
      </c>
      <c r="N107" s="18">
        <f>SUM(N9:N106)</f>
        <v>-12118485326246</v>
      </c>
      <c r="P107" s="18">
        <f>SUM(P9:P106)</f>
        <v>-5338439531301</v>
      </c>
      <c r="R107" s="18">
        <f>SUM(R9:R106)</f>
        <v>29835443830216</v>
      </c>
    </row>
    <row r="108" spans="1:18">
      <c r="L108" s="23"/>
    </row>
    <row r="109" spans="1:18">
      <c r="D109" s="23"/>
      <c r="F109" s="23"/>
      <c r="L109" s="23"/>
    </row>
    <row r="110" spans="1:18">
      <c r="D110" s="23"/>
      <c r="L110" s="15"/>
    </row>
    <row r="111" spans="1:18">
      <c r="L111" s="15"/>
    </row>
    <row r="112" spans="1:18">
      <c r="D112" s="23"/>
      <c r="L112" s="15"/>
    </row>
    <row r="113" spans="4:12">
      <c r="D113" s="23"/>
      <c r="L113" s="15"/>
    </row>
    <row r="114" spans="4:12">
      <c r="L114" s="15"/>
    </row>
    <row r="115" spans="4:12">
      <c r="D115" s="23"/>
    </row>
  </sheetData>
  <mergeCells count="8">
    <mergeCell ref="A107:B107"/>
    <mergeCell ref="A1:R1"/>
    <mergeCell ref="A2:R2"/>
    <mergeCell ref="A3:R3"/>
    <mergeCell ref="B5:R5"/>
    <mergeCell ref="D6:J6"/>
    <mergeCell ref="L6:R6"/>
    <mergeCell ref="A8:B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45"/>
  <sheetViews>
    <sheetView rightToLeft="1" tabSelected="1" topLeftCell="A16" workbookViewId="0">
      <selection activeCell="P10" sqref="F10:P10"/>
    </sheetView>
  </sheetViews>
  <sheetFormatPr defaultRowHeight="18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5.5703125" bestFit="1" customWidth="1"/>
    <col min="7" max="7" width="1.28515625" customWidth="1"/>
    <col min="8" max="8" width="13" style="13" customWidth="1"/>
    <col min="9" max="9" width="1.28515625" style="13" customWidth="1"/>
    <col min="10" max="10" width="20" style="13" bestFit="1" customWidth="1"/>
    <col min="11" max="11" width="1.28515625" style="13" customWidth="1"/>
    <col min="12" max="12" width="28.5703125" style="13" customWidth="1"/>
    <col min="13" max="13" width="1.28515625" style="13" customWidth="1"/>
    <col min="14" max="14" width="14.28515625" style="13" customWidth="1"/>
    <col min="15" max="15" width="1.28515625" style="13" customWidth="1"/>
    <col min="16" max="16" width="28.5703125" style="13" customWidth="1"/>
    <col min="17" max="17" width="0.28515625" customWidth="1"/>
    <col min="18" max="18" width="13.5703125" bestFit="1" customWidth="1"/>
    <col min="19" max="19" width="28" style="15" bestFit="1" customWidth="1"/>
    <col min="20" max="20" width="7" bestFit="1" customWidth="1"/>
    <col min="21" max="21" width="16.28515625" style="15" customWidth="1"/>
  </cols>
  <sheetData>
    <row r="1" spans="1:21" ht="25.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1" ht="25.5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1" ht="25.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5" spans="1:21" ht="24">
      <c r="A5" s="1" t="s">
        <v>396</v>
      </c>
      <c r="B5" s="55" t="s">
        <v>397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1">
      <c r="L6" s="70" t="s">
        <v>398</v>
      </c>
      <c r="P6" s="70" t="s">
        <v>399</v>
      </c>
    </row>
    <row r="7" spans="1:21" ht="21">
      <c r="A7" s="69" t="s">
        <v>400</v>
      </c>
      <c r="B7" s="69"/>
      <c r="D7" s="38" t="s">
        <v>401</v>
      </c>
      <c r="F7" s="38" t="s">
        <v>402</v>
      </c>
      <c r="H7" s="38" t="s">
        <v>68</v>
      </c>
      <c r="J7" s="38" t="s">
        <v>403</v>
      </c>
      <c r="L7" s="70"/>
      <c r="N7" s="38" t="s">
        <v>404</v>
      </c>
      <c r="P7" s="70"/>
    </row>
    <row r="8" spans="1:21">
      <c r="A8" s="71" t="s">
        <v>471</v>
      </c>
      <c r="B8" s="71"/>
      <c r="C8" s="50"/>
      <c r="D8" s="71" t="s">
        <v>405</v>
      </c>
      <c r="E8" s="51"/>
      <c r="F8" s="52" t="s">
        <v>126</v>
      </c>
      <c r="G8" s="51"/>
      <c r="H8" s="53">
        <v>14000000</v>
      </c>
      <c r="I8" s="47"/>
      <c r="J8" s="53">
        <v>14000000000000</v>
      </c>
      <c r="K8" s="47"/>
      <c r="L8" s="53">
        <v>116732942790</v>
      </c>
      <c r="M8" s="48"/>
      <c r="N8" s="41">
        <v>0.23</v>
      </c>
      <c r="O8" s="47"/>
      <c r="P8" s="42">
        <v>0.38380000000000003</v>
      </c>
      <c r="R8" s="20"/>
    </row>
    <row r="9" spans="1:21">
      <c r="A9" s="71"/>
      <c r="B9" s="71"/>
      <c r="C9" s="39"/>
      <c r="D9" s="71"/>
      <c r="E9" s="40"/>
      <c r="F9" s="6" t="s">
        <v>129</v>
      </c>
      <c r="G9" s="40"/>
      <c r="H9" s="15">
        <v>2500000</v>
      </c>
      <c r="I9" s="24"/>
      <c r="J9" s="15">
        <v>2500000000000</v>
      </c>
      <c r="K9" s="24"/>
      <c r="L9" s="15">
        <v>20917808220</v>
      </c>
      <c r="N9" s="41">
        <v>0.18</v>
      </c>
      <c r="O9" s="24"/>
      <c r="P9" s="42">
        <v>0.32100000000000001</v>
      </c>
      <c r="R9" s="20"/>
    </row>
    <row r="10" spans="1:21">
      <c r="A10" s="71"/>
      <c r="B10" s="71"/>
      <c r="C10" s="39"/>
      <c r="D10" s="71"/>
      <c r="E10" s="40"/>
      <c r="F10" s="37" t="s">
        <v>480</v>
      </c>
      <c r="G10" s="40"/>
      <c r="H10" s="36">
        <v>14950000</v>
      </c>
      <c r="I10" s="24"/>
      <c r="J10" s="36"/>
      <c r="K10" s="24"/>
      <c r="L10" s="36">
        <v>28625745370</v>
      </c>
      <c r="N10" s="41">
        <v>0.18</v>
      </c>
      <c r="O10" s="24"/>
      <c r="P10" s="42">
        <v>0.32350000000000001</v>
      </c>
      <c r="R10" s="20"/>
    </row>
    <row r="11" spans="1:21">
      <c r="A11" s="71"/>
      <c r="B11" s="71"/>
      <c r="C11" s="39"/>
      <c r="D11" s="71"/>
      <c r="E11" s="40"/>
      <c r="F11" s="6" t="s">
        <v>131</v>
      </c>
      <c r="G11" s="40"/>
      <c r="H11" s="15">
        <v>7475000</v>
      </c>
      <c r="I11" s="24"/>
      <c r="J11" s="15">
        <v>7475000000000</v>
      </c>
      <c r="K11" s="24"/>
      <c r="L11" s="15">
        <v>16230023421</v>
      </c>
      <c r="N11" s="41">
        <v>0.18</v>
      </c>
      <c r="O11" s="24"/>
      <c r="P11" s="42">
        <v>0.35399999999999998</v>
      </c>
      <c r="R11" s="20"/>
    </row>
    <row r="12" spans="1:21">
      <c r="A12" s="71"/>
      <c r="B12" s="71"/>
      <c r="C12" s="39"/>
      <c r="D12" s="71"/>
      <c r="E12" s="40"/>
      <c r="F12" s="6" t="s">
        <v>105</v>
      </c>
      <c r="G12" s="40"/>
      <c r="H12" s="15">
        <v>440700</v>
      </c>
      <c r="I12" s="24"/>
      <c r="J12" s="15">
        <v>440700000000</v>
      </c>
      <c r="K12" s="24"/>
      <c r="L12" s="15">
        <v>30402739740</v>
      </c>
      <c r="N12" s="41">
        <v>0</v>
      </c>
      <c r="O12" s="24"/>
      <c r="P12" s="42">
        <v>0.36399999999999999</v>
      </c>
      <c r="R12" s="20"/>
      <c r="U12" s="43"/>
    </row>
    <row r="13" spans="1:21">
      <c r="A13" s="71"/>
      <c r="B13" s="71"/>
      <c r="C13" s="39"/>
      <c r="D13" s="71"/>
      <c r="E13" s="40"/>
      <c r="F13" s="6" t="s">
        <v>109</v>
      </c>
      <c r="G13" s="40"/>
      <c r="H13" s="15">
        <v>525000</v>
      </c>
      <c r="I13" s="24"/>
      <c r="J13" s="15">
        <v>525000000000</v>
      </c>
      <c r="K13" s="24"/>
      <c r="L13" s="15">
        <v>14127123270</v>
      </c>
      <c r="N13" s="41">
        <v>0</v>
      </c>
      <c r="O13" s="24"/>
      <c r="P13" s="42">
        <v>0.35100000000000003</v>
      </c>
      <c r="R13" s="20"/>
      <c r="U13" s="43"/>
    </row>
    <row r="14" spans="1:21">
      <c r="A14" s="71"/>
      <c r="B14" s="71"/>
      <c r="C14" s="39"/>
      <c r="D14" s="71"/>
      <c r="E14" s="40"/>
      <c r="F14" s="6" t="s">
        <v>472</v>
      </c>
      <c r="G14" s="40"/>
      <c r="H14" s="15">
        <v>3809700</v>
      </c>
      <c r="I14" s="24"/>
      <c r="J14" s="15">
        <v>3809700000000</v>
      </c>
      <c r="K14" s="24"/>
      <c r="L14" s="15">
        <v>106504051080</v>
      </c>
      <c r="N14" s="41">
        <v>0</v>
      </c>
      <c r="O14" s="24"/>
      <c r="P14" s="42">
        <v>0.3881</v>
      </c>
      <c r="R14" s="20"/>
    </row>
    <row r="15" spans="1:21">
      <c r="A15" s="71"/>
      <c r="B15" s="71"/>
      <c r="C15" s="39"/>
      <c r="D15" s="71"/>
      <c r="E15" s="40"/>
      <c r="F15" s="6" t="s">
        <v>114</v>
      </c>
      <c r="G15" s="40"/>
      <c r="H15" s="15">
        <v>6462000</v>
      </c>
      <c r="I15" s="24"/>
      <c r="J15" s="15">
        <v>6462000000000</v>
      </c>
      <c r="K15" s="24"/>
      <c r="L15" s="15">
        <v>71679890550</v>
      </c>
      <c r="N15" s="41">
        <v>0</v>
      </c>
      <c r="O15" s="24"/>
      <c r="P15" s="42">
        <v>0.37799999999999995</v>
      </c>
      <c r="R15" s="20"/>
    </row>
    <row r="16" spans="1:21">
      <c r="A16" s="71"/>
      <c r="B16" s="71"/>
      <c r="C16" s="39"/>
      <c r="D16" s="71"/>
      <c r="E16" s="40"/>
      <c r="F16" s="6" t="s">
        <v>117</v>
      </c>
      <c r="G16" s="40"/>
      <c r="H16" s="15">
        <v>2292600</v>
      </c>
      <c r="I16" s="24"/>
      <c r="J16" s="15">
        <v>2292600000000</v>
      </c>
      <c r="K16" s="24"/>
      <c r="L16" s="15">
        <v>124895054340</v>
      </c>
      <c r="N16" s="41">
        <v>0</v>
      </c>
      <c r="O16" s="24"/>
      <c r="P16" s="42">
        <v>0.33200000000000002</v>
      </c>
      <c r="R16" s="20"/>
    </row>
    <row r="17" spans="1:19">
      <c r="A17" s="71"/>
      <c r="B17" s="71"/>
      <c r="C17" s="39"/>
      <c r="D17" s="71"/>
      <c r="E17" s="40"/>
      <c r="F17" s="6" t="s">
        <v>120</v>
      </c>
      <c r="G17" s="40"/>
      <c r="H17" s="15">
        <v>114700</v>
      </c>
      <c r="I17" s="24"/>
      <c r="J17" s="15">
        <v>114700000000</v>
      </c>
      <c r="K17" s="24"/>
      <c r="L17" s="15">
        <v>4534883730</v>
      </c>
      <c r="N17" s="41">
        <v>0</v>
      </c>
      <c r="O17" s="24"/>
      <c r="P17" s="42">
        <v>0.34700000000000003</v>
      </c>
      <c r="R17" s="20"/>
    </row>
    <row r="18" spans="1:19">
      <c r="A18" s="71"/>
      <c r="B18" s="71"/>
      <c r="C18" s="39"/>
      <c r="D18" s="71"/>
      <c r="E18" s="40"/>
      <c r="F18" s="6" t="s">
        <v>473</v>
      </c>
      <c r="G18" s="40"/>
      <c r="H18" s="15">
        <v>1295800</v>
      </c>
      <c r="I18" s="24"/>
      <c r="J18" s="15">
        <v>1295800000000</v>
      </c>
      <c r="K18" s="24"/>
      <c r="L18" s="15">
        <v>43540983600</v>
      </c>
      <c r="N18" s="41">
        <v>0</v>
      </c>
      <c r="O18" s="24"/>
      <c r="P18" s="42">
        <v>0.31</v>
      </c>
      <c r="R18" s="20"/>
    </row>
    <row r="19" spans="1:19">
      <c r="A19" s="71"/>
      <c r="B19" s="71"/>
      <c r="C19" s="39"/>
      <c r="D19" s="71"/>
      <c r="E19" s="40"/>
      <c r="F19" s="6" t="s">
        <v>474</v>
      </c>
      <c r="G19" s="40"/>
      <c r="H19" s="15">
        <v>1200000</v>
      </c>
      <c r="I19" s="24"/>
      <c r="J19" s="15">
        <v>1200607499880</v>
      </c>
      <c r="K19" s="24"/>
      <c r="L19" s="15">
        <v>7916666670</v>
      </c>
      <c r="N19" s="41">
        <v>0.18</v>
      </c>
      <c r="O19" s="24"/>
      <c r="P19" s="42">
        <v>0.29020000000000001</v>
      </c>
      <c r="R19" s="20"/>
      <c r="S19" s="43"/>
    </row>
    <row r="20" spans="1:19">
      <c r="A20" s="71"/>
      <c r="B20" s="71"/>
      <c r="C20" s="39"/>
      <c r="D20" s="71"/>
      <c r="E20" s="40"/>
      <c r="F20" s="6" t="s">
        <v>475</v>
      </c>
      <c r="G20" s="40"/>
      <c r="H20" s="15">
        <v>20036430</v>
      </c>
      <c r="I20" s="24"/>
      <c r="J20" s="15">
        <v>20036430000000</v>
      </c>
      <c r="K20" s="24"/>
      <c r="L20" s="15">
        <v>139568009700</v>
      </c>
      <c r="N20" s="41">
        <v>0.23</v>
      </c>
      <c r="O20" s="24"/>
      <c r="P20" s="42">
        <v>0.35589999999999999</v>
      </c>
      <c r="R20" s="20"/>
    </row>
    <row r="21" spans="1:19">
      <c r="A21" s="71"/>
      <c r="B21" s="71"/>
      <c r="C21" s="39"/>
      <c r="D21" s="71"/>
      <c r="E21" s="40"/>
      <c r="F21" s="6" t="s">
        <v>476</v>
      </c>
      <c r="G21" s="40"/>
      <c r="H21" s="15">
        <v>3999999</v>
      </c>
      <c r="I21" s="24"/>
      <c r="J21" s="15">
        <v>3999999000000</v>
      </c>
      <c r="K21" s="24"/>
      <c r="L21" s="15">
        <v>31805825250</v>
      </c>
      <c r="N21" s="41">
        <v>0.23</v>
      </c>
      <c r="O21" s="24"/>
      <c r="P21" s="42">
        <v>0.37119999999999997</v>
      </c>
      <c r="R21" s="20"/>
    </row>
    <row r="22" spans="1:19">
      <c r="A22" s="71"/>
      <c r="B22" s="71"/>
      <c r="C22" s="39"/>
      <c r="D22" s="71"/>
      <c r="E22" s="40"/>
      <c r="F22" s="6" t="s">
        <v>477</v>
      </c>
      <c r="G22" s="40"/>
      <c r="H22" s="15">
        <v>10999999</v>
      </c>
      <c r="I22" s="24"/>
      <c r="J22" s="15">
        <v>10999999000000</v>
      </c>
      <c r="K22" s="24"/>
      <c r="L22" s="15">
        <v>91651413930</v>
      </c>
      <c r="N22" s="41">
        <v>0.23</v>
      </c>
      <c r="O22" s="24"/>
      <c r="P22" s="42">
        <v>0.37990000000000002</v>
      </c>
      <c r="R22" s="20"/>
    </row>
    <row r="23" spans="1:19">
      <c r="A23" s="71"/>
      <c r="B23" s="71"/>
      <c r="C23" s="39"/>
      <c r="D23" s="71"/>
      <c r="E23" s="40"/>
      <c r="F23" s="6" t="s">
        <v>478</v>
      </c>
      <c r="G23" s="40"/>
      <c r="H23" s="15">
        <v>8000000</v>
      </c>
      <c r="I23" s="24"/>
      <c r="J23" s="15">
        <v>8000000000000</v>
      </c>
      <c r="K23" s="24"/>
      <c r="L23" s="15">
        <v>61047332421</v>
      </c>
      <c r="N23" s="41">
        <v>0.23</v>
      </c>
      <c r="O23" s="24"/>
      <c r="P23" s="42">
        <v>0.35</v>
      </c>
      <c r="R23" s="20"/>
    </row>
    <row r="24" spans="1:19">
      <c r="A24" s="71"/>
      <c r="B24" s="71"/>
      <c r="C24" s="39"/>
      <c r="D24" s="71"/>
      <c r="E24" s="40"/>
      <c r="F24" s="6" t="s">
        <v>174</v>
      </c>
      <c r="G24" s="40"/>
      <c r="H24" s="15">
        <v>4495500</v>
      </c>
      <c r="I24" s="24"/>
      <c r="J24" s="15">
        <v>4495500000000</v>
      </c>
      <c r="K24" s="24"/>
      <c r="L24" s="15">
        <v>31998106860</v>
      </c>
      <c r="N24" s="41">
        <v>0.23</v>
      </c>
      <c r="O24" s="24"/>
      <c r="P24" s="42">
        <v>0.315</v>
      </c>
      <c r="R24" s="20"/>
    </row>
    <row r="25" spans="1:19">
      <c r="A25" s="71"/>
      <c r="B25" s="71"/>
      <c r="C25" s="39"/>
      <c r="D25" s="71"/>
      <c r="E25" s="40"/>
      <c r="F25" s="6" t="s">
        <v>177</v>
      </c>
      <c r="G25" s="40"/>
      <c r="H25" s="15">
        <v>2500000</v>
      </c>
      <c r="I25" s="24"/>
      <c r="J25" s="15">
        <v>2500000000000</v>
      </c>
      <c r="K25" s="24"/>
      <c r="L25" s="15">
        <v>14054794530</v>
      </c>
      <c r="N25" s="41">
        <v>0.23</v>
      </c>
      <c r="O25" s="24"/>
      <c r="P25" s="42">
        <v>0.32400000000000001</v>
      </c>
      <c r="R25" s="20"/>
    </row>
    <row r="26" spans="1:19">
      <c r="A26" s="71"/>
      <c r="B26" s="71"/>
      <c r="C26" s="39"/>
      <c r="D26" s="71"/>
      <c r="E26" s="40"/>
      <c r="F26" s="6" t="s">
        <v>184</v>
      </c>
      <c r="G26" s="40"/>
      <c r="H26" s="15">
        <v>9987900</v>
      </c>
      <c r="I26" s="24"/>
      <c r="J26" s="15">
        <v>9987900000000</v>
      </c>
      <c r="K26" s="24"/>
      <c r="L26" s="15">
        <v>57377049180</v>
      </c>
      <c r="N26" s="44">
        <v>0.185</v>
      </c>
      <c r="O26" s="24"/>
      <c r="P26" s="42">
        <v>0.3085</v>
      </c>
      <c r="R26" s="20"/>
    </row>
    <row r="27" spans="1:19">
      <c r="A27" s="71"/>
      <c r="B27" s="71"/>
      <c r="C27" s="39"/>
      <c r="D27" s="71"/>
      <c r="E27" s="40"/>
      <c r="F27" s="6" t="s">
        <v>479</v>
      </c>
      <c r="G27" s="40"/>
      <c r="H27" s="15">
        <v>1800000</v>
      </c>
      <c r="I27" s="24"/>
      <c r="J27" s="15">
        <v>1800000000000</v>
      </c>
      <c r="K27" s="24"/>
      <c r="L27" s="15">
        <v>10929477420</v>
      </c>
      <c r="N27" s="41">
        <v>0.18</v>
      </c>
      <c r="O27" s="24"/>
      <c r="P27" s="42">
        <v>0.28120000000000001</v>
      </c>
      <c r="R27" s="20"/>
    </row>
    <row r="28" spans="1:19">
      <c r="A28" s="71"/>
      <c r="B28" s="71"/>
      <c r="C28" s="39"/>
      <c r="D28" s="71"/>
      <c r="E28" s="40"/>
      <c r="F28" s="6" t="s">
        <v>193</v>
      </c>
      <c r="G28" s="40"/>
      <c r="H28" s="15">
        <v>2000000</v>
      </c>
      <c r="I28" s="24"/>
      <c r="J28" s="15">
        <v>2000000000000</v>
      </c>
      <c r="K28" s="24"/>
      <c r="L28" s="15">
        <v>2259123270</v>
      </c>
      <c r="N28" s="41">
        <v>0.23</v>
      </c>
      <c r="O28" s="24"/>
      <c r="P28" s="42">
        <v>0.2742</v>
      </c>
      <c r="R28" s="20"/>
    </row>
    <row r="29" spans="1:19">
      <c r="A29" s="71"/>
      <c r="B29" s="71"/>
      <c r="C29" s="39"/>
      <c r="D29" s="71"/>
      <c r="E29" s="40"/>
      <c r="F29" s="6" t="s">
        <v>202</v>
      </c>
      <c r="G29" s="40"/>
      <c r="H29" s="15">
        <v>10000000</v>
      </c>
      <c r="I29" s="24"/>
      <c r="J29" s="15">
        <v>10000000000000</v>
      </c>
      <c r="K29" s="24"/>
      <c r="L29" s="15">
        <v>80601915180</v>
      </c>
      <c r="N29" s="41">
        <v>0.23</v>
      </c>
      <c r="O29" s="24"/>
      <c r="P29" s="42">
        <v>0.38019999999999998</v>
      </c>
      <c r="R29" s="20"/>
    </row>
    <row r="30" spans="1:19">
      <c r="A30" s="71"/>
      <c r="B30" s="71"/>
      <c r="C30" s="39"/>
      <c r="D30" s="71"/>
      <c r="E30" s="40"/>
      <c r="F30" s="6" t="s">
        <v>205</v>
      </c>
      <c r="G30" s="40"/>
      <c r="H30" s="15">
        <v>4500000</v>
      </c>
      <c r="I30" s="24"/>
      <c r="J30" s="15">
        <v>4500000000000</v>
      </c>
      <c r="K30" s="24"/>
      <c r="L30" s="15">
        <v>38426639340</v>
      </c>
      <c r="N30" s="41">
        <v>0.23</v>
      </c>
      <c r="O30" s="24"/>
      <c r="P30" s="42">
        <v>0.38350000000000001</v>
      </c>
      <c r="R30" s="20"/>
    </row>
    <row r="31" spans="1:19">
      <c r="A31" s="71"/>
      <c r="B31" s="71"/>
      <c r="C31" s="39"/>
      <c r="D31" s="71"/>
      <c r="E31" s="40"/>
      <c r="F31" s="6" t="s">
        <v>217</v>
      </c>
      <c r="G31" s="40"/>
      <c r="H31" s="15">
        <v>1200000</v>
      </c>
      <c r="I31" s="24"/>
      <c r="J31" s="15">
        <v>1200000000000</v>
      </c>
      <c r="K31" s="24"/>
      <c r="L31" s="15">
        <v>11397528420</v>
      </c>
      <c r="N31" s="41">
        <v>0.23</v>
      </c>
      <c r="O31" s="24"/>
      <c r="P31" s="42">
        <v>0.39280000000000004</v>
      </c>
      <c r="R31" s="20"/>
    </row>
    <row r="32" spans="1:19">
      <c r="A32" s="71"/>
      <c r="B32" s="71"/>
      <c r="C32" s="39"/>
      <c r="D32" s="71"/>
      <c r="E32" s="40"/>
      <c r="F32" s="6" t="s">
        <v>229</v>
      </c>
      <c r="G32" s="40"/>
      <c r="H32" s="15">
        <v>430000</v>
      </c>
      <c r="I32" s="24"/>
      <c r="J32" s="15">
        <v>430000000000</v>
      </c>
      <c r="K32" s="24"/>
      <c r="L32" s="15">
        <v>2681786310</v>
      </c>
      <c r="N32" s="41">
        <v>0.23</v>
      </c>
      <c r="O32" s="24"/>
      <c r="P32" s="42">
        <v>0.34639999999999999</v>
      </c>
      <c r="R32" s="20"/>
    </row>
    <row r="33" spans="1:18">
      <c r="A33" s="71"/>
      <c r="B33" s="71"/>
      <c r="C33" s="39"/>
      <c r="D33" s="71"/>
      <c r="E33" s="40"/>
      <c r="F33" s="6" t="s">
        <v>235</v>
      </c>
      <c r="G33" s="40"/>
      <c r="H33" s="15">
        <v>1000000</v>
      </c>
      <c r="I33" s="24"/>
      <c r="J33" s="15">
        <v>1000000000000</v>
      </c>
      <c r="K33" s="24"/>
      <c r="L33" s="15">
        <v>2255095920</v>
      </c>
      <c r="N33" s="41">
        <v>0.23</v>
      </c>
      <c r="O33" s="24"/>
      <c r="P33" s="42">
        <v>0.28000000000000003</v>
      </c>
      <c r="R33" s="20"/>
    </row>
    <row r="34" spans="1:18">
      <c r="A34" s="71"/>
      <c r="B34" s="71"/>
      <c r="C34" s="39"/>
      <c r="D34" s="71"/>
      <c r="E34" s="40"/>
      <c r="F34" s="6" t="s">
        <v>238</v>
      </c>
      <c r="G34" s="40"/>
      <c r="H34" s="15">
        <v>3000000</v>
      </c>
      <c r="I34" s="24"/>
      <c r="J34" s="15">
        <v>3000000000000</v>
      </c>
      <c r="K34" s="24"/>
      <c r="L34" s="15">
        <v>25667574930</v>
      </c>
      <c r="N34" s="41">
        <v>0.23</v>
      </c>
      <c r="O34" s="24"/>
      <c r="P34" s="42">
        <v>0.40970000000000001</v>
      </c>
      <c r="R34" s="20"/>
    </row>
    <row r="35" spans="1:18">
      <c r="A35" s="71"/>
      <c r="B35" s="71"/>
      <c r="C35" s="39"/>
      <c r="D35" s="71"/>
      <c r="E35" s="40"/>
      <c r="F35" s="6" t="s">
        <v>256</v>
      </c>
      <c r="G35" s="40"/>
      <c r="H35" s="15">
        <v>15811025</v>
      </c>
      <c r="I35" s="24"/>
      <c r="J35" s="15">
        <v>15811025000000</v>
      </c>
      <c r="K35" s="24"/>
      <c r="L35" s="15">
        <v>37364273280</v>
      </c>
      <c r="N35" s="41">
        <v>0.23</v>
      </c>
      <c r="O35" s="24"/>
      <c r="P35" s="42">
        <v>0.33</v>
      </c>
      <c r="R35" s="20"/>
    </row>
    <row r="36" spans="1:18">
      <c r="A36" s="71"/>
      <c r="B36" s="71"/>
      <c r="C36" s="39"/>
      <c r="D36" s="71"/>
      <c r="E36" s="40"/>
      <c r="F36" s="6" t="s">
        <v>295</v>
      </c>
      <c r="G36" s="40"/>
      <c r="H36" s="15">
        <v>1000000</v>
      </c>
      <c r="I36" s="24"/>
      <c r="J36" s="15">
        <v>1000000000000</v>
      </c>
      <c r="K36" s="24"/>
      <c r="L36" s="15">
        <v>8847287670</v>
      </c>
      <c r="N36" s="41">
        <v>0.23</v>
      </c>
      <c r="O36" s="24"/>
      <c r="P36" s="42">
        <v>0.38700000000000001</v>
      </c>
      <c r="R36" s="20"/>
    </row>
    <row r="37" spans="1:18" ht="19.5" thickBot="1">
      <c r="A37" s="49"/>
      <c r="B37" s="49"/>
      <c r="C37" s="39"/>
      <c r="D37" s="49"/>
      <c r="E37" s="40"/>
      <c r="F37" s="3"/>
      <c r="L37" s="45">
        <f>SUM(L8:L36)</f>
        <v>1234041146392</v>
      </c>
      <c r="R37" s="20"/>
    </row>
    <row r="38" spans="1:18" ht="19.5" thickTop="1">
      <c r="A38" s="49"/>
      <c r="B38" s="49"/>
      <c r="C38" s="39"/>
      <c r="D38" s="49"/>
      <c r="E38" s="40"/>
      <c r="R38" s="20"/>
    </row>
    <row r="39" spans="1:18">
      <c r="A39" s="49"/>
      <c r="B39" s="49"/>
      <c r="C39" s="39"/>
      <c r="D39" s="49"/>
      <c r="E39" s="40"/>
      <c r="R39" s="20"/>
    </row>
    <row r="40" spans="1:18">
      <c r="A40" s="49"/>
      <c r="B40" s="49"/>
      <c r="C40" s="39"/>
      <c r="D40" s="49"/>
      <c r="E40" s="40"/>
      <c r="F40" s="6"/>
      <c r="G40" s="40"/>
      <c r="H40" s="15"/>
      <c r="I40" s="24"/>
      <c r="J40" s="15"/>
      <c r="K40" s="24"/>
      <c r="L40" s="15"/>
      <c r="N40" s="41"/>
      <c r="O40" s="24"/>
      <c r="P40" s="42"/>
      <c r="R40" s="20"/>
    </row>
    <row r="41" spans="1:18">
      <c r="A41" s="49"/>
      <c r="B41" s="49"/>
      <c r="C41" s="39"/>
      <c r="D41" s="49"/>
      <c r="E41" s="40"/>
      <c r="F41" s="6"/>
      <c r="G41" s="40"/>
      <c r="H41" s="15"/>
      <c r="I41" s="24"/>
      <c r="J41" s="15"/>
      <c r="K41" s="24"/>
      <c r="L41" s="15"/>
      <c r="N41" s="41"/>
      <c r="O41" s="24"/>
      <c r="P41" s="42"/>
      <c r="R41" s="20"/>
    </row>
    <row r="42" spans="1:18">
      <c r="A42" s="49"/>
      <c r="B42" s="49"/>
      <c r="C42" s="39"/>
      <c r="D42" s="49"/>
      <c r="E42" s="40"/>
    </row>
    <row r="43" spans="1:18" ht="21">
      <c r="F43" s="46"/>
      <c r="G43" s="46"/>
      <c r="H43" s="46"/>
      <c r="I43" s="46"/>
      <c r="J43" s="46"/>
    </row>
    <row r="44" spans="1:18" ht="21">
      <c r="A44" s="46"/>
      <c r="B44" s="46"/>
      <c r="C44" s="46"/>
      <c r="D44" s="46"/>
      <c r="E44" s="46"/>
    </row>
    <row r="45" spans="1:18">
      <c r="L45" s="23"/>
    </row>
  </sheetData>
  <mergeCells count="9">
    <mergeCell ref="A8:B36"/>
    <mergeCell ref="D8:D36"/>
    <mergeCell ref="A7:B7"/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topLeftCell="A2" workbookViewId="0">
      <selection activeCell="J9" sqref="J9:J1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/>
    <row r="5" spans="1:10" ht="14.45" customHeight="1">
      <c r="A5" s="1" t="s">
        <v>406</v>
      </c>
      <c r="B5" s="55" t="s">
        <v>407</v>
      </c>
      <c r="C5" s="55"/>
      <c r="D5" s="55"/>
      <c r="E5" s="55"/>
      <c r="F5" s="55"/>
      <c r="G5" s="55"/>
      <c r="H5" s="55"/>
      <c r="I5" s="55"/>
      <c r="J5" s="55"/>
    </row>
    <row r="6" spans="1:10" ht="14.45" customHeight="1">
      <c r="D6" s="56" t="s">
        <v>346</v>
      </c>
      <c r="E6" s="56"/>
      <c r="F6" s="56"/>
      <c r="H6" s="56" t="s">
        <v>347</v>
      </c>
      <c r="I6" s="56"/>
      <c r="J6" s="56"/>
    </row>
    <row r="7" spans="1:10" ht="36.4" customHeight="1">
      <c r="A7" s="56" t="s">
        <v>408</v>
      </c>
      <c r="B7" s="56"/>
      <c r="D7" s="11" t="s">
        <v>409</v>
      </c>
      <c r="E7" s="3"/>
      <c r="F7" s="11" t="s">
        <v>410</v>
      </c>
      <c r="H7" s="11" t="s">
        <v>409</v>
      </c>
      <c r="I7" s="3"/>
      <c r="J7" s="11" t="s">
        <v>410</v>
      </c>
    </row>
    <row r="8" spans="1:10" ht="21.75" customHeight="1">
      <c r="A8" s="29" t="s">
        <v>461</v>
      </c>
      <c r="B8" s="29"/>
      <c r="D8" s="12">
        <v>1492076707508</v>
      </c>
      <c r="E8" s="13"/>
      <c r="F8" s="14">
        <f>D8/D$21*100</f>
        <v>28.409106037327053</v>
      </c>
      <c r="G8" s="13"/>
      <c r="H8" s="12">
        <v>6417373304842</v>
      </c>
      <c r="I8" s="13"/>
      <c r="J8" s="14">
        <f>H8/H$21*100</f>
        <v>32.516135576810065</v>
      </c>
    </row>
    <row r="9" spans="1:10" ht="21.75" customHeight="1">
      <c r="A9" s="30" t="s">
        <v>462</v>
      </c>
      <c r="B9" s="30"/>
      <c r="D9" s="15">
        <v>69252751641</v>
      </c>
      <c r="E9" s="13"/>
      <c r="F9" s="16">
        <f t="shared" ref="F9:F20" si="0">D9/D$21*100</f>
        <v>1.3185707911972719</v>
      </c>
      <c r="G9" s="13"/>
      <c r="H9" s="15">
        <v>289809523936</v>
      </c>
      <c r="I9" s="13"/>
      <c r="J9" s="16">
        <f t="shared" ref="J9:J20" si="1">H9/H$21*100</f>
        <v>1.4684334733408144</v>
      </c>
    </row>
    <row r="10" spans="1:10" ht="21.75" customHeight="1">
      <c r="A10" s="30" t="s">
        <v>455</v>
      </c>
      <c r="B10" s="30"/>
      <c r="D10" s="15">
        <v>232746794885</v>
      </c>
      <c r="E10" s="13"/>
      <c r="F10" s="16">
        <f t="shared" si="0"/>
        <v>4.4314935971215963</v>
      </c>
      <c r="G10" s="13"/>
      <c r="H10" s="15">
        <v>977814065489</v>
      </c>
      <c r="I10" s="13"/>
      <c r="J10" s="16">
        <f t="shared" si="1"/>
        <v>4.9544779790763585</v>
      </c>
    </row>
    <row r="11" spans="1:10" ht="21.75" customHeight="1">
      <c r="A11" s="30" t="s">
        <v>454</v>
      </c>
      <c r="B11" s="30"/>
      <c r="D11" s="15">
        <v>16291954746</v>
      </c>
      <c r="E11" s="13"/>
      <c r="F11" s="16">
        <f t="shared" si="0"/>
        <v>0.31019844194703783</v>
      </c>
      <c r="G11" s="13"/>
      <c r="H11" s="15">
        <v>65083771068</v>
      </c>
      <c r="I11" s="13"/>
      <c r="J11" s="16">
        <f t="shared" si="1"/>
        <v>0.32977241986225087</v>
      </c>
    </row>
    <row r="12" spans="1:10" ht="21.75" customHeight="1">
      <c r="A12" s="30" t="s">
        <v>456</v>
      </c>
      <c r="B12" s="30"/>
      <c r="D12" s="15">
        <v>419322081611</v>
      </c>
      <c r="E12" s="13"/>
      <c r="F12" s="16">
        <f t="shared" si="0"/>
        <v>7.9838827456635553</v>
      </c>
      <c r="G12" s="13"/>
      <c r="H12" s="15">
        <v>2723648091534</v>
      </c>
      <c r="I12" s="13"/>
      <c r="J12" s="16">
        <f t="shared" si="1"/>
        <v>13.800429926839048</v>
      </c>
    </row>
    <row r="13" spans="1:10" ht="21.75" customHeight="1">
      <c r="A13" s="30" t="s">
        <v>463</v>
      </c>
      <c r="B13" s="30"/>
      <c r="D13" s="15">
        <v>1129202537091</v>
      </c>
      <c r="E13" s="13"/>
      <c r="F13" s="16">
        <f t="shared" si="0"/>
        <v>21.499990216598803</v>
      </c>
      <c r="G13" s="13"/>
      <c r="H13" s="15">
        <v>4515112067750</v>
      </c>
      <c r="I13" s="13"/>
      <c r="J13" s="16">
        <f t="shared" si="1"/>
        <v>22.877583890698237</v>
      </c>
    </row>
    <row r="14" spans="1:10" ht="21.75" customHeight="1">
      <c r="A14" s="30" t="s">
        <v>458</v>
      </c>
      <c r="B14" s="30"/>
      <c r="D14" s="15">
        <v>489691755047</v>
      </c>
      <c r="E14" s="13"/>
      <c r="F14" s="16">
        <f t="shared" si="0"/>
        <v>9.3237197020317524</v>
      </c>
      <c r="G14" s="13"/>
      <c r="H14" s="15">
        <v>1259642063219</v>
      </c>
      <c r="I14" s="13"/>
      <c r="J14" s="16">
        <f t="shared" si="1"/>
        <v>6.3824699234775446</v>
      </c>
    </row>
    <row r="15" spans="1:10" ht="21.75" customHeight="1">
      <c r="A15" s="30" t="s">
        <v>19</v>
      </c>
      <c r="B15" s="30"/>
      <c r="D15" s="15">
        <v>1336425150248</v>
      </c>
      <c r="E15" s="13"/>
      <c r="F15" s="16">
        <f t="shared" si="0"/>
        <v>25.445503983341695</v>
      </c>
      <c r="G15" s="13"/>
      <c r="H15" s="15">
        <v>3170117498316</v>
      </c>
      <c r="I15" s="13"/>
      <c r="J15" s="16">
        <f t="shared" si="1"/>
        <v>16.06264206133773</v>
      </c>
    </row>
    <row r="16" spans="1:10" ht="21.75" customHeight="1">
      <c r="A16" s="30" t="s">
        <v>459</v>
      </c>
      <c r="B16" s="30"/>
      <c r="D16" s="15">
        <v>56308718115</v>
      </c>
      <c r="E16" s="13"/>
      <c r="F16" s="16">
        <f t="shared" si="0"/>
        <v>1.0721166919271252</v>
      </c>
      <c r="G16" s="13"/>
      <c r="H16" s="15">
        <v>292411337106</v>
      </c>
      <c r="I16" s="13"/>
      <c r="J16" s="16">
        <f t="shared" si="1"/>
        <v>1.4816165789141518</v>
      </c>
    </row>
    <row r="17" spans="1:10" ht="21.75" customHeight="1">
      <c r="A17" s="30" t="s">
        <v>464</v>
      </c>
      <c r="B17" s="30"/>
      <c r="D17" s="15">
        <v>0</v>
      </c>
      <c r="E17" s="13"/>
      <c r="F17" s="16">
        <f t="shared" si="0"/>
        <v>0</v>
      </c>
      <c r="G17" s="13"/>
      <c r="H17" s="15">
        <v>211130316</v>
      </c>
      <c r="I17" s="13"/>
      <c r="J17" s="16">
        <f t="shared" si="1"/>
        <v>1.0697744471637491E-3</v>
      </c>
    </row>
    <row r="18" spans="1:10" ht="21.75" customHeight="1">
      <c r="A18" s="30" t="s">
        <v>465</v>
      </c>
      <c r="B18" s="30"/>
      <c r="D18" s="15">
        <v>0</v>
      </c>
      <c r="E18" s="13"/>
      <c r="F18" s="16">
        <f t="shared" si="0"/>
        <v>0</v>
      </c>
      <c r="G18" s="13"/>
      <c r="H18" s="15">
        <v>9969490</v>
      </c>
      <c r="I18" s="13"/>
      <c r="J18" s="16">
        <f t="shared" si="1"/>
        <v>5.0514326200575216E-5</v>
      </c>
    </row>
    <row r="19" spans="1:10" ht="21.75" customHeight="1">
      <c r="A19" s="30" t="s">
        <v>460</v>
      </c>
      <c r="B19" s="30"/>
      <c r="D19" s="15">
        <v>2177</v>
      </c>
      <c r="E19" s="13"/>
      <c r="F19" s="16">
        <f t="shared" si="0"/>
        <v>4.145002970159253E-8</v>
      </c>
      <c r="G19" s="13"/>
      <c r="H19" s="15">
        <v>7985</v>
      </c>
      <c r="I19" s="13"/>
      <c r="J19" s="16">
        <f t="shared" si="1"/>
        <v>4.0459130277636377E-8</v>
      </c>
    </row>
    <row r="20" spans="1:10" ht="21.75" customHeight="1">
      <c r="A20" s="30" t="s">
        <v>466</v>
      </c>
      <c r="B20" s="30"/>
      <c r="D20" s="15">
        <v>0</v>
      </c>
      <c r="E20" s="13"/>
      <c r="F20" s="16">
        <f t="shared" si="0"/>
        <v>0</v>
      </c>
      <c r="G20" s="13"/>
      <c r="H20" s="15">
        <v>3096494</v>
      </c>
      <c r="I20" s="13"/>
      <c r="J20" s="16">
        <f t="shared" si="1"/>
        <v>1.5689599768305497E-5</v>
      </c>
    </row>
    <row r="21" spans="1:10" ht="21.75" customHeight="1" thickBot="1">
      <c r="A21" s="63" t="s">
        <v>55</v>
      </c>
      <c r="B21" s="63"/>
      <c r="D21" s="18">
        <v>5252107213608</v>
      </c>
      <c r="E21" s="13"/>
      <c r="F21" s="18">
        <f>SUM(F8:F20)</f>
        <v>99.79458224860592</v>
      </c>
      <c r="G21" s="13"/>
      <c r="H21" s="18">
        <v>19735965516821</v>
      </c>
      <c r="I21" s="13"/>
      <c r="J21" s="18">
        <f>SUM(J8:J20)</f>
        <v>99.874697849188451</v>
      </c>
    </row>
    <row r="22" spans="1:10" ht="13.5" thickTop="1">
      <c r="D22" s="13"/>
      <c r="E22" s="13"/>
      <c r="F22" s="13"/>
      <c r="G22" s="13"/>
      <c r="H22" s="13"/>
      <c r="I22" s="13"/>
      <c r="J22" s="13"/>
    </row>
  </sheetData>
  <mergeCells count="8">
    <mergeCell ref="A21:B21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D8" sqref="D8:F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4" t="s">
        <v>0</v>
      </c>
      <c r="B1" s="54"/>
      <c r="C1" s="54"/>
      <c r="D1" s="54"/>
      <c r="E1" s="54"/>
      <c r="F1" s="54"/>
    </row>
    <row r="2" spans="1:6" ht="21.75" customHeight="1">
      <c r="A2" s="54" t="s">
        <v>327</v>
      </c>
      <c r="B2" s="54"/>
      <c r="C2" s="54"/>
      <c r="D2" s="54"/>
      <c r="E2" s="54"/>
      <c r="F2" s="54"/>
    </row>
    <row r="3" spans="1:6" ht="21.75" customHeight="1">
      <c r="A3" s="54" t="s">
        <v>2</v>
      </c>
      <c r="B3" s="54"/>
      <c r="C3" s="54"/>
      <c r="D3" s="54"/>
      <c r="E3" s="54"/>
      <c r="F3" s="54"/>
    </row>
    <row r="4" spans="1:6" ht="14.45" customHeight="1"/>
    <row r="5" spans="1:6" ht="29.1" customHeight="1">
      <c r="A5" s="1" t="s">
        <v>411</v>
      </c>
      <c r="B5" s="55" t="s">
        <v>342</v>
      </c>
      <c r="C5" s="55"/>
      <c r="D5" s="55"/>
      <c r="E5" s="55"/>
      <c r="F5" s="55"/>
    </row>
    <row r="6" spans="1:6" ht="14.45" customHeight="1">
      <c r="D6" s="2" t="s">
        <v>346</v>
      </c>
      <c r="F6" s="2" t="s">
        <v>9</v>
      </c>
    </row>
    <row r="7" spans="1:6" ht="14.45" customHeight="1">
      <c r="A7" s="56" t="s">
        <v>342</v>
      </c>
      <c r="B7" s="56"/>
      <c r="D7" s="4" t="s">
        <v>324</v>
      </c>
      <c r="F7" s="4" t="s">
        <v>324</v>
      </c>
    </row>
    <row r="8" spans="1:6" ht="21.75" customHeight="1">
      <c r="A8" s="58" t="s">
        <v>342</v>
      </c>
      <c r="B8" s="58"/>
      <c r="D8" s="12">
        <v>3336692365</v>
      </c>
      <c r="E8" s="13"/>
      <c r="F8" s="12">
        <v>35551989715</v>
      </c>
    </row>
    <row r="9" spans="1:6" ht="21.75" customHeight="1">
      <c r="A9" s="60" t="s">
        <v>412</v>
      </c>
      <c r="B9" s="60"/>
      <c r="D9" s="15">
        <v>0</v>
      </c>
      <c r="E9" s="13"/>
      <c r="F9" s="15">
        <v>11785199290</v>
      </c>
    </row>
    <row r="10" spans="1:6" ht="21.75" customHeight="1">
      <c r="A10" s="62" t="s">
        <v>413</v>
      </c>
      <c r="B10" s="62"/>
      <c r="D10" s="17">
        <v>4528141636</v>
      </c>
      <c r="E10" s="13"/>
      <c r="F10" s="17">
        <v>13399630740</v>
      </c>
    </row>
    <row r="11" spans="1:6" ht="21.75" customHeight="1">
      <c r="A11" s="63" t="s">
        <v>55</v>
      </c>
      <c r="B11" s="63"/>
      <c r="D11" s="18">
        <v>7864834001</v>
      </c>
      <c r="E11" s="13"/>
      <c r="F11" s="18">
        <v>60736819745</v>
      </c>
    </row>
    <row r="12" spans="1:6">
      <c r="D12" s="13"/>
      <c r="E12" s="13"/>
      <c r="F12" s="13"/>
    </row>
    <row r="13" spans="1:6">
      <c r="D13" s="13"/>
      <c r="E13" s="13"/>
      <c r="F13" s="13"/>
    </row>
    <row r="14" spans="1:6">
      <c r="D14" s="13"/>
      <c r="E14" s="13"/>
      <c r="F14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9"/>
  <sheetViews>
    <sheetView rightToLeft="1" workbookViewId="0">
      <selection activeCell="O9" sqref="O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21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1" ht="14.45" customHeight="1"/>
    <row r="5" spans="1:21" ht="14.45" customHeight="1">
      <c r="A5" s="55" t="s">
        <v>349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1" ht="14.45" customHeight="1">
      <c r="A6" s="56" t="s">
        <v>57</v>
      </c>
      <c r="C6" s="56" t="s">
        <v>414</v>
      </c>
      <c r="D6" s="56"/>
      <c r="E6" s="56"/>
      <c r="F6" s="56"/>
      <c r="G6" s="56"/>
      <c r="I6" s="56" t="s">
        <v>346</v>
      </c>
      <c r="J6" s="56"/>
      <c r="K6" s="56"/>
      <c r="L6" s="56"/>
      <c r="M6" s="56"/>
      <c r="O6" s="56" t="s">
        <v>347</v>
      </c>
      <c r="P6" s="56"/>
      <c r="Q6" s="56"/>
      <c r="R6" s="56"/>
      <c r="S6" s="56"/>
    </row>
    <row r="7" spans="1:21" ht="29.1" customHeight="1">
      <c r="A7" s="56"/>
      <c r="C7" s="11" t="s">
        <v>415</v>
      </c>
      <c r="D7" s="3"/>
      <c r="E7" s="11" t="s">
        <v>416</v>
      </c>
      <c r="F7" s="3"/>
      <c r="G7" s="11" t="s">
        <v>417</v>
      </c>
      <c r="I7" s="11" t="s">
        <v>418</v>
      </c>
      <c r="J7" s="3"/>
      <c r="K7" s="11" t="s">
        <v>419</v>
      </c>
      <c r="L7" s="3"/>
      <c r="M7" s="11" t="s">
        <v>420</v>
      </c>
      <c r="O7" s="11" t="s">
        <v>418</v>
      </c>
      <c r="P7" s="3"/>
      <c r="Q7" s="11" t="s">
        <v>419</v>
      </c>
      <c r="R7" s="3"/>
      <c r="S7" s="11" t="s">
        <v>420</v>
      </c>
    </row>
    <row r="8" spans="1:21" ht="21.75" customHeight="1">
      <c r="A8" s="5" t="s">
        <v>46</v>
      </c>
      <c r="C8" s="21" t="s">
        <v>421</v>
      </c>
      <c r="D8" s="13"/>
      <c r="E8" s="12">
        <v>25894821</v>
      </c>
      <c r="F8" s="13"/>
      <c r="G8" s="12">
        <v>620</v>
      </c>
      <c r="H8" s="13"/>
      <c r="I8" s="12">
        <v>0</v>
      </c>
      <c r="J8" s="13"/>
      <c r="K8" s="12">
        <v>0</v>
      </c>
      <c r="L8" s="13"/>
      <c r="M8" s="12">
        <v>0</v>
      </c>
      <c r="N8" s="13"/>
      <c r="O8" s="12">
        <v>16054789020</v>
      </c>
      <c r="P8" s="13"/>
      <c r="Q8" s="12">
        <v>216956608</v>
      </c>
      <c r="R8" s="13"/>
      <c r="S8" s="12">
        <f>O8-Q8</f>
        <v>15837832412</v>
      </c>
      <c r="T8" s="13"/>
      <c r="U8" s="13"/>
    </row>
    <row r="9" spans="1:21" ht="21.75" customHeight="1">
      <c r="A9" s="7" t="s">
        <v>26</v>
      </c>
      <c r="C9" s="24" t="s">
        <v>422</v>
      </c>
      <c r="D9" s="13"/>
      <c r="E9" s="15">
        <v>4049335</v>
      </c>
      <c r="F9" s="13"/>
      <c r="G9" s="15">
        <v>11000</v>
      </c>
      <c r="H9" s="13"/>
      <c r="I9" s="17">
        <v>0</v>
      </c>
      <c r="J9" s="13"/>
      <c r="K9" s="17">
        <v>0</v>
      </c>
      <c r="L9" s="13"/>
      <c r="M9" s="17">
        <v>0</v>
      </c>
      <c r="N9" s="13"/>
      <c r="O9" s="17">
        <f>44542685000+8500</f>
        <v>44542693500</v>
      </c>
      <c r="P9" s="13"/>
      <c r="Q9" s="17">
        <v>5484234489</v>
      </c>
      <c r="R9" s="13"/>
      <c r="S9" s="17">
        <f>O9-Q9</f>
        <v>39058459011</v>
      </c>
      <c r="T9" s="13"/>
      <c r="U9" s="13"/>
    </row>
    <row r="10" spans="1:21" ht="21.75" customHeight="1">
      <c r="A10" s="9" t="s">
        <v>55</v>
      </c>
      <c r="C10" s="15"/>
      <c r="D10" s="13"/>
      <c r="E10" s="15"/>
      <c r="F10" s="13"/>
      <c r="G10" s="15"/>
      <c r="H10" s="13"/>
      <c r="I10" s="18">
        <v>0</v>
      </c>
      <c r="J10" s="13"/>
      <c r="K10" s="18">
        <v>0</v>
      </c>
      <c r="L10" s="13"/>
      <c r="M10" s="18">
        <v>0</v>
      </c>
      <c r="N10" s="13"/>
      <c r="O10" s="18">
        <f>SUM(O8:O9)</f>
        <v>60597482520</v>
      </c>
      <c r="P10" s="13"/>
      <c r="Q10" s="18">
        <f>SUM(Q8:Q9)</f>
        <v>5701191097</v>
      </c>
      <c r="R10" s="13"/>
      <c r="S10" s="18">
        <f>SUM(S8:S9)</f>
        <v>54896291423</v>
      </c>
      <c r="T10" s="13"/>
      <c r="U10" s="13"/>
    </row>
    <row r="11" spans="1:21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3"/>
      <c r="P14" s="13"/>
      <c r="Q14" s="13"/>
      <c r="R14" s="13"/>
      <c r="S14" s="13"/>
      <c r="T14" s="13"/>
      <c r="U14" s="13"/>
    </row>
    <row r="15" spans="1:21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3:21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3:21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3:21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02"/>
  <sheetViews>
    <sheetView rightToLeft="1" topLeftCell="A80" workbookViewId="0">
      <selection activeCell="J17" sqref="J17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5" width="1.28515625" customWidth="1"/>
    <col min="6" max="6" width="20.7109375" customWidth="1"/>
    <col min="7" max="7" width="1.28515625" customWidth="1"/>
    <col min="8" max="8" width="17.7109375" style="13" bestFit="1" customWidth="1"/>
    <col min="9" max="9" width="1.28515625" style="13" customWidth="1"/>
    <col min="10" max="10" width="10.7109375" style="13" bestFit="1" customWidth="1"/>
    <col min="11" max="11" width="1.28515625" style="13" customWidth="1"/>
    <col min="12" max="12" width="17.7109375" style="13" bestFit="1" customWidth="1"/>
    <col min="13" max="13" width="1.28515625" style="13" customWidth="1"/>
    <col min="14" max="14" width="19" style="13" bestFit="1" customWidth="1"/>
    <col min="15" max="15" width="1.28515625" style="13" customWidth="1"/>
    <col min="16" max="16" width="10.7109375" style="13" bestFit="1" customWidth="1"/>
    <col min="17" max="17" width="1.28515625" style="13" customWidth="1"/>
    <col min="18" max="18" width="19" style="13" bestFit="1" customWidth="1"/>
    <col min="19" max="19" width="0.28515625" customWidth="1"/>
  </cols>
  <sheetData>
    <row r="1" spans="1:18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/>
    <row r="5" spans="1:18" ht="14.45" customHeight="1">
      <c r="A5" s="55" t="s">
        <v>423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4.45" customHeight="1">
      <c r="A6" s="56" t="s">
        <v>330</v>
      </c>
      <c r="H6" s="56" t="s">
        <v>346</v>
      </c>
      <c r="I6" s="56"/>
      <c r="J6" s="56"/>
      <c r="K6" s="56"/>
      <c r="L6" s="56"/>
      <c r="N6" s="56" t="s">
        <v>347</v>
      </c>
      <c r="O6" s="56"/>
      <c r="P6" s="56"/>
      <c r="Q6" s="56"/>
      <c r="R6" s="56"/>
    </row>
    <row r="7" spans="1:18" ht="29.1" customHeight="1">
      <c r="A7" s="56"/>
      <c r="C7" s="72" t="s">
        <v>103</v>
      </c>
      <c r="D7" s="72"/>
      <c r="F7" s="10" t="s">
        <v>424</v>
      </c>
      <c r="H7" s="11" t="s">
        <v>425</v>
      </c>
      <c r="I7" s="22"/>
      <c r="J7" s="11" t="s">
        <v>419</v>
      </c>
      <c r="K7" s="22"/>
      <c r="L7" s="11" t="s">
        <v>426</v>
      </c>
      <c r="N7" s="11" t="s">
        <v>425</v>
      </c>
      <c r="O7" s="22"/>
      <c r="P7" s="11" t="s">
        <v>419</v>
      </c>
      <c r="Q7" s="22"/>
      <c r="R7" s="11" t="s">
        <v>426</v>
      </c>
    </row>
    <row r="8" spans="1:18" ht="21.75" customHeight="1">
      <c r="A8" s="5" t="s">
        <v>377</v>
      </c>
      <c r="C8" s="21" t="s">
        <v>183</v>
      </c>
      <c r="D8" s="22"/>
      <c r="E8" s="13"/>
      <c r="F8" s="14">
        <v>18</v>
      </c>
      <c r="H8" s="12">
        <v>0</v>
      </c>
      <c r="J8" s="12">
        <v>0</v>
      </c>
      <c r="L8" s="12">
        <f>H8-J8</f>
        <v>0</v>
      </c>
      <c r="N8" s="12">
        <v>269921358044</v>
      </c>
      <c r="P8" s="12">
        <v>0</v>
      </c>
      <c r="R8" s="12">
        <f>N8-P8</f>
        <v>269921358044</v>
      </c>
    </row>
    <row r="9" spans="1:18" ht="21.75" customHeight="1">
      <c r="A9" s="6" t="s">
        <v>289</v>
      </c>
      <c r="C9" s="24" t="s">
        <v>291</v>
      </c>
      <c r="D9" s="13"/>
      <c r="E9" s="13"/>
      <c r="F9" s="16">
        <v>23</v>
      </c>
      <c r="H9" s="15">
        <v>3656507359</v>
      </c>
      <c r="J9" s="15">
        <v>0</v>
      </c>
      <c r="L9" s="15">
        <f>H9-J9</f>
        <v>3656507359</v>
      </c>
      <c r="N9" s="15">
        <v>5076398161</v>
      </c>
      <c r="P9" s="15">
        <v>0</v>
      </c>
      <c r="R9" s="15">
        <f>N9-P9</f>
        <v>5076398161</v>
      </c>
    </row>
    <row r="10" spans="1:18" ht="21.75" customHeight="1">
      <c r="A10" s="6" t="s">
        <v>286</v>
      </c>
      <c r="C10" s="24" t="s">
        <v>288</v>
      </c>
      <c r="D10" s="13"/>
      <c r="E10" s="13"/>
      <c r="F10" s="16">
        <v>23</v>
      </c>
      <c r="H10" s="15">
        <v>1071589148906</v>
      </c>
      <c r="J10" s="15">
        <v>0</v>
      </c>
      <c r="L10" s="15">
        <f t="shared" ref="L10:L75" si="0">H10-J10</f>
        <v>1071589148906</v>
      </c>
      <c r="N10" s="15">
        <f>2200380908030+8250000000000</f>
        <v>10450380908030</v>
      </c>
      <c r="P10" s="15">
        <v>0</v>
      </c>
      <c r="R10" s="15">
        <f t="shared" ref="R10:R75" si="1">N10-P10</f>
        <v>10450380908030</v>
      </c>
    </row>
    <row r="11" spans="1:18" ht="21.75" customHeight="1">
      <c r="A11" s="6" t="s">
        <v>384</v>
      </c>
      <c r="C11" s="24" t="s">
        <v>427</v>
      </c>
      <c r="D11" s="13"/>
      <c r="E11" s="13"/>
      <c r="F11" s="16">
        <v>23</v>
      </c>
      <c r="H11" s="15">
        <v>458174000000</v>
      </c>
      <c r="J11" s="15">
        <v>0</v>
      </c>
      <c r="L11" s="15">
        <f t="shared" si="0"/>
        <v>458174000000</v>
      </c>
      <c r="N11" s="15">
        <f>12423928273+458174000000</f>
        <v>470597928273</v>
      </c>
      <c r="P11" s="15">
        <v>0</v>
      </c>
      <c r="R11" s="15">
        <f t="shared" si="1"/>
        <v>470597928273</v>
      </c>
    </row>
    <row r="12" spans="1:18" ht="21.75" customHeight="1">
      <c r="A12" s="6" t="s">
        <v>283</v>
      </c>
      <c r="C12" s="24" t="s">
        <v>285</v>
      </c>
      <c r="D12" s="13"/>
      <c r="E12" s="13"/>
      <c r="F12" s="16">
        <v>23</v>
      </c>
      <c r="H12" s="15">
        <v>438540396417</v>
      </c>
      <c r="I12" s="15"/>
      <c r="J12" s="15">
        <v>0</v>
      </c>
      <c r="L12" s="15">
        <f t="shared" si="0"/>
        <v>438540396417</v>
      </c>
      <c r="N12" s="15">
        <v>1171012392330</v>
      </c>
      <c r="P12" s="15">
        <v>0</v>
      </c>
      <c r="R12" s="15">
        <f t="shared" si="1"/>
        <v>1171012392330</v>
      </c>
    </row>
    <row r="13" spans="1:18" ht="21.75" customHeight="1">
      <c r="A13" s="6" t="s">
        <v>280</v>
      </c>
      <c r="C13" s="24" t="s">
        <v>282</v>
      </c>
      <c r="D13" s="13"/>
      <c r="E13" s="13"/>
      <c r="F13" s="16">
        <v>23</v>
      </c>
      <c r="H13" s="15">
        <v>2418148382</v>
      </c>
      <c r="I13" s="15"/>
      <c r="J13" s="15">
        <v>0</v>
      </c>
      <c r="L13" s="15">
        <f t="shared" si="0"/>
        <v>2418148382</v>
      </c>
      <c r="N13" s="15">
        <v>7549309323</v>
      </c>
      <c r="P13" s="15">
        <v>0</v>
      </c>
      <c r="R13" s="15">
        <f t="shared" si="1"/>
        <v>7549309323</v>
      </c>
    </row>
    <row r="14" spans="1:18" ht="21.75" customHeight="1">
      <c r="A14" s="6" t="s">
        <v>383</v>
      </c>
      <c r="C14" s="24" t="s">
        <v>428</v>
      </c>
      <c r="D14" s="13"/>
      <c r="E14" s="13"/>
      <c r="F14" s="16">
        <v>23</v>
      </c>
      <c r="H14" s="15">
        <v>0</v>
      </c>
      <c r="I14" s="15"/>
      <c r="J14" s="15">
        <v>0</v>
      </c>
      <c r="L14" s="15">
        <f t="shared" si="0"/>
        <v>0</v>
      </c>
      <c r="N14" s="15">
        <f>248462084240+5650000000000</f>
        <v>5898462084240</v>
      </c>
      <c r="P14" s="15">
        <v>0</v>
      </c>
      <c r="R14" s="15">
        <f t="shared" si="1"/>
        <v>5898462084240</v>
      </c>
    </row>
    <row r="15" spans="1:18" ht="21.75" customHeight="1">
      <c r="A15" s="6" t="s">
        <v>470</v>
      </c>
      <c r="C15" s="24"/>
      <c r="D15" s="13"/>
      <c r="E15" s="13"/>
      <c r="F15" s="16"/>
      <c r="H15" s="15">
        <v>0</v>
      </c>
      <c r="I15" s="15"/>
      <c r="J15" s="15">
        <v>0</v>
      </c>
      <c r="L15" s="15">
        <f t="shared" si="0"/>
        <v>0</v>
      </c>
      <c r="N15" s="15">
        <v>370000000000</v>
      </c>
      <c r="P15" s="15">
        <v>0</v>
      </c>
      <c r="R15" s="15">
        <f t="shared" si="1"/>
        <v>370000000000</v>
      </c>
    </row>
    <row r="16" spans="1:18" ht="21.75" customHeight="1">
      <c r="A16" s="6" t="s">
        <v>469</v>
      </c>
      <c r="C16" s="24"/>
      <c r="D16" s="13"/>
      <c r="E16" s="13"/>
      <c r="F16" s="16"/>
      <c r="H16" s="15">
        <v>0</v>
      </c>
      <c r="I16" s="15"/>
      <c r="J16" s="15">
        <v>0</v>
      </c>
      <c r="L16" s="15">
        <f t="shared" si="0"/>
        <v>0</v>
      </c>
      <c r="N16" s="15">
        <v>5000000000</v>
      </c>
      <c r="P16" s="15">
        <v>0</v>
      </c>
      <c r="R16" s="15">
        <f t="shared" si="1"/>
        <v>5000000000</v>
      </c>
    </row>
    <row r="17" spans="1:18" ht="21.75" customHeight="1">
      <c r="A17" s="6" t="s">
        <v>109</v>
      </c>
      <c r="C17" s="24"/>
      <c r="D17" s="13"/>
      <c r="E17" s="13"/>
      <c r="F17" s="16">
        <v>0</v>
      </c>
      <c r="H17" s="15">
        <v>14127123270</v>
      </c>
      <c r="I17" s="15"/>
      <c r="J17" s="15">
        <v>0</v>
      </c>
      <c r="L17" s="15">
        <f t="shared" si="0"/>
        <v>14127123270</v>
      </c>
      <c r="N17" s="15">
        <v>56508493080</v>
      </c>
      <c r="P17" s="15">
        <v>0</v>
      </c>
      <c r="R17" s="15">
        <f t="shared" si="1"/>
        <v>56508493080</v>
      </c>
    </row>
    <row r="18" spans="1:18" ht="21.75" customHeight="1">
      <c r="A18" s="6" t="s">
        <v>105</v>
      </c>
      <c r="C18" s="24"/>
      <c r="D18" s="13"/>
      <c r="E18" s="13"/>
      <c r="F18" s="16">
        <v>0</v>
      </c>
      <c r="H18" s="15">
        <v>30402739740</v>
      </c>
      <c r="I18" s="15"/>
      <c r="J18" s="15">
        <v>0</v>
      </c>
      <c r="L18" s="15">
        <f t="shared" si="0"/>
        <v>30402739740</v>
      </c>
      <c r="N18" s="15">
        <v>121610958960</v>
      </c>
      <c r="P18" s="15">
        <v>0</v>
      </c>
      <c r="R18" s="15">
        <f t="shared" si="1"/>
        <v>121610958960</v>
      </c>
    </row>
    <row r="19" spans="1:18" ht="21.75" customHeight="1">
      <c r="A19" s="6" t="s">
        <v>114</v>
      </c>
      <c r="C19" s="24"/>
      <c r="D19" s="13"/>
      <c r="E19" s="13"/>
      <c r="F19" s="16">
        <v>0</v>
      </c>
      <c r="H19" s="15">
        <v>71679890550</v>
      </c>
      <c r="I19" s="15"/>
      <c r="J19" s="15">
        <v>0</v>
      </c>
      <c r="L19" s="15">
        <f t="shared" si="0"/>
        <v>71679890550</v>
      </c>
      <c r="N19" s="15">
        <v>286719562200</v>
      </c>
      <c r="P19" s="15">
        <v>0</v>
      </c>
      <c r="R19" s="15">
        <f t="shared" si="1"/>
        <v>286719562200</v>
      </c>
    </row>
    <row r="20" spans="1:18" ht="21.75" customHeight="1">
      <c r="A20" s="6" t="s">
        <v>467</v>
      </c>
      <c r="C20" s="24"/>
      <c r="D20" s="13"/>
      <c r="E20" s="13"/>
      <c r="F20" s="16">
        <v>0</v>
      </c>
      <c r="H20" s="15">
        <v>106504051080</v>
      </c>
      <c r="I20" s="15"/>
      <c r="J20" s="13">
        <v>0</v>
      </c>
      <c r="L20" s="15">
        <f t="shared" si="0"/>
        <v>106504051080</v>
      </c>
      <c r="N20" s="15">
        <v>426016204320</v>
      </c>
      <c r="P20" s="15">
        <v>0</v>
      </c>
      <c r="R20" s="15">
        <f t="shared" si="1"/>
        <v>426016204320</v>
      </c>
    </row>
    <row r="21" spans="1:18" ht="21.75" customHeight="1">
      <c r="A21" s="6" t="s">
        <v>117</v>
      </c>
      <c r="C21" s="24"/>
      <c r="D21" s="13"/>
      <c r="E21" s="13"/>
      <c r="F21" s="16">
        <v>0</v>
      </c>
      <c r="H21" s="15">
        <v>124895054340</v>
      </c>
      <c r="I21" s="15"/>
      <c r="J21" s="15">
        <v>0</v>
      </c>
      <c r="L21" s="15">
        <f t="shared" si="0"/>
        <v>124895054340</v>
      </c>
      <c r="N21" s="15">
        <v>499580217360</v>
      </c>
      <c r="P21" s="15">
        <v>0</v>
      </c>
      <c r="R21" s="15">
        <f t="shared" si="1"/>
        <v>499580217360</v>
      </c>
    </row>
    <row r="22" spans="1:18" ht="21.75" customHeight="1">
      <c r="A22" s="6" t="s">
        <v>120</v>
      </c>
      <c r="C22" s="24"/>
      <c r="D22" s="13"/>
      <c r="E22" s="13"/>
      <c r="F22" s="16">
        <v>0</v>
      </c>
      <c r="H22" s="15">
        <v>4534883730</v>
      </c>
      <c r="I22" s="15"/>
      <c r="J22" s="15">
        <v>0</v>
      </c>
      <c r="L22" s="15">
        <f t="shared" si="0"/>
        <v>4534883730</v>
      </c>
      <c r="N22" s="15">
        <v>18139534920</v>
      </c>
      <c r="P22" s="15">
        <v>0</v>
      </c>
      <c r="R22" s="15">
        <f t="shared" si="1"/>
        <v>18139534920</v>
      </c>
    </row>
    <row r="23" spans="1:18" ht="21.75" customHeight="1">
      <c r="A23" s="6" t="s">
        <v>123</v>
      </c>
      <c r="C23" s="24"/>
      <c r="D23" s="13"/>
      <c r="E23" s="13"/>
      <c r="F23" s="16">
        <v>0</v>
      </c>
      <c r="H23" s="15">
        <v>43540983600</v>
      </c>
      <c r="I23" s="15"/>
      <c r="J23" s="15">
        <v>0</v>
      </c>
      <c r="L23" s="15">
        <f t="shared" si="0"/>
        <v>43540983600</v>
      </c>
      <c r="N23" s="15">
        <v>174163934400</v>
      </c>
      <c r="P23" s="15">
        <v>0</v>
      </c>
      <c r="R23" s="15">
        <f t="shared" si="1"/>
        <v>174163934400</v>
      </c>
    </row>
    <row r="24" spans="1:18" ht="21.75" customHeight="1">
      <c r="A24" s="6" t="s">
        <v>306</v>
      </c>
      <c r="C24" s="24" t="s">
        <v>309</v>
      </c>
      <c r="D24" s="13"/>
      <c r="E24" s="13"/>
      <c r="F24" s="16">
        <v>23</v>
      </c>
      <c r="H24" s="15">
        <f>207945186570+91651413930</f>
        <v>299596600500</v>
      </c>
      <c r="I24" s="15"/>
      <c r="J24" s="15">
        <v>0</v>
      </c>
      <c r="L24" s="15">
        <f t="shared" si="0"/>
        <v>299596600500</v>
      </c>
      <c r="N24" s="15">
        <f>831780746280+391046032774</f>
        <v>1222826779054</v>
      </c>
      <c r="P24" s="15">
        <v>0</v>
      </c>
      <c r="R24" s="15">
        <f t="shared" si="1"/>
        <v>1222826779054</v>
      </c>
    </row>
    <row r="25" spans="1:18" ht="21.75" customHeight="1">
      <c r="A25" s="6" t="s">
        <v>310</v>
      </c>
      <c r="C25" s="24" t="s">
        <v>309</v>
      </c>
      <c r="D25" s="13"/>
      <c r="E25" s="13"/>
      <c r="F25" s="16">
        <v>23</v>
      </c>
      <c r="H25" s="15">
        <f>378770868480+139568009700</f>
        <v>518338878180</v>
      </c>
      <c r="I25" s="15"/>
      <c r="J25" s="15">
        <v>0</v>
      </c>
      <c r="L25" s="15">
        <f t="shared" si="0"/>
        <v>518338878180</v>
      </c>
      <c r="N25" s="15">
        <f>1515083473920+730405917450</f>
        <v>2245489391370</v>
      </c>
      <c r="P25" s="15">
        <v>0</v>
      </c>
      <c r="R25" s="15">
        <f t="shared" si="1"/>
        <v>2245489391370</v>
      </c>
    </row>
    <row r="26" spans="1:18" ht="21.75" customHeight="1">
      <c r="A26" s="6" t="s">
        <v>311</v>
      </c>
      <c r="C26" s="24" t="s">
        <v>309</v>
      </c>
      <c r="D26" s="13"/>
      <c r="E26" s="13"/>
      <c r="F26" s="16">
        <v>23</v>
      </c>
      <c r="H26" s="15">
        <f>75616419450+31805825250</f>
        <v>107422244700</v>
      </c>
      <c r="I26" s="15"/>
      <c r="J26" s="15">
        <v>0</v>
      </c>
      <c r="L26" s="15">
        <f t="shared" si="0"/>
        <v>107422244700</v>
      </c>
      <c r="N26" s="15">
        <f>302465677800+166450485458</f>
        <v>468916163258</v>
      </c>
      <c r="P26" s="15">
        <v>0</v>
      </c>
      <c r="R26" s="15">
        <f t="shared" si="1"/>
        <v>468916163258</v>
      </c>
    </row>
    <row r="27" spans="1:18" ht="21.75" customHeight="1">
      <c r="A27" s="6" t="s">
        <v>382</v>
      </c>
      <c r="C27" s="24" t="s">
        <v>429</v>
      </c>
      <c r="D27" s="13"/>
      <c r="E27" s="13"/>
      <c r="F27" s="16">
        <v>23</v>
      </c>
      <c r="H27" s="15">
        <v>0</v>
      </c>
      <c r="I27" s="15"/>
      <c r="J27" s="15">
        <v>0</v>
      </c>
      <c r="L27" s="15">
        <f t="shared" si="0"/>
        <v>0</v>
      </c>
      <c r="N27" s="15">
        <v>29327515320</v>
      </c>
      <c r="P27" s="15">
        <v>0</v>
      </c>
      <c r="R27" s="15">
        <f t="shared" si="1"/>
        <v>29327515320</v>
      </c>
    </row>
    <row r="28" spans="1:18" ht="21.75" customHeight="1">
      <c r="A28" s="6" t="s">
        <v>381</v>
      </c>
      <c r="C28" s="24" t="s">
        <v>430</v>
      </c>
      <c r="D28" s="13"/>
      <c r="E28" s="13"/>
      <c r="F28" s="16">
        <v>23</v>
      </c>
      <c r="H28" s="15">
        <v>0</v>
      </c>
      <c r="I28" s="15"/>
      <c r="J28" s="15">
        <v>0</v>
      </c>
      <c r="L28" s="15">
        <f t="shared" si="0"/>
        <v>0</v>
      </c>
      <c r="N28" s="15">
        <f>249823075501+685118000000</f>
        <v>934941075501</v>
      </c>
      <c r="P28" s="15">
        <v>0</v>
      </c>
      <c r="R28" s="15">
        <f t="shared" si="1"/>
        <v>934941075501</v>
      </c>
    </row>
    <row r="29" spans="1:18" ht="21.75" customHeight="1">
      <c r="A29" s="6" t="s">
        <v>177</v>
      </c>
      <c r="C29" s="24" t="s">
        <v>176</v>
      </c>
      <c r="D29" s="13"/>
      <c r="E29" s="13"/>
      <c r="F29" s="16">
        <v>23</v>
      </c>
      <c r="H29" s="15">
        <v>63150609757</v>
      </c>
      <c r="I29" s="15"/>
      <c r="J29" s="15">
        <v>0</v>
      </c>
      <c r="L29" s="15">
        <f t="shared" si="0"/>
        <v>63150609757</v>
      </c>
      <c r="N29" s="15">
        <v>247119812274</v>
      </c>
      <c r="P29" s="15">
        <v>0</v>
      </c>
      <c r="R29" s="15">
        <f t="shared" si="1"/>
        <v>247119812274</v>
      </c>
    </row>
    <row r="30" spans="1:18" ht="21.75" customHeight="1">
      <c r="A30" s="6" t="s">
        <v>174</v>
      </c>
      <c r="C30" s="24" t="s">
        <v>176</v>
      </c>
      <c r="D30" s="13"/>
      <c r="E30" s="13"/>
      <c r="F30" s="16">
        <v>23</v>
      </c>
      <c r="H30" s="15">
        <v>120275833071</v>
      </c>
      <c r="J30" s="15">
        <v>0</v>
      </c>
      <c r="L30" s="15">
        <f t="shared" si="0"/>
        <v>120275833071</v>
      </c>
      <c r="N30" s="15">
        <v>471270583386</v>
      </c>
      <c r="P30" s="15">
        <v>0</v>
      </c>
      <c r="R30" s="15">
        <f t="shared" si="1"/>
        <v>471270583386</v>
      </c>
    </row>
    <row r="31" spans="1:18" ht="21.75" customHeight="1">
      <c r="A31" s="6" t="s">
        <v>129</v>
      </c>
      <c r="C31" s="24" t="s">
        <v>130</v>
      </c>
      <c r="D31" s="13"/>
      <c r="E31" s="13"/>
      <c r="F31" s="16">
        <v>23</v>
      </c>
      <c r="H31" s="15">
        <v>68756654485</v>
      </c>
      <c r="J31" s="15">
        <v>0</v>
      </c>
      <c r="L31" s="15">
        <f t="shared" si="0"/>
        <v>68756654485</v>
      </c>
      <c r="N31" s="15">
        <v>273176671026</v>
      </c>
      <c r="P31" s="15">
        <v>0</v>
      </c>
      <c r="R31" s="15">
        <f t="shared" si="1"/>
        <v>273176671026</v>
      </c>
    </row>
    <row r="32" spans="1:18" ht="21.75" customHeight="1">
      <c r="A32" s="6" t="s">
        <v>238</v>
      </c>
      <c r="C32" s="24" t="s">
        <v>240</v>
      </c>
      <c r="D32" s="13"/>
      <c r="E32" s="13"/>
      <c r="F32" s="16">
        <v>23</v>
      </c>
      <c r="H32" s="15">
        <v>80611209556</v>
      </c>
      <c r="J32" s="15">
        <v>0</v>
      </c>
      <c r="L32" s="15">
        <f t="shared" si="0"/>
        <v>80611209556</v>
      </c>
      <c r="N32" s="15">
        <v>327343166848</v>
      </c>
      <c r="P32" s="15">
        <v>0</v>
      </c>
      <c r="R32" s="15">
        <f t="shared" si="1"/>
        <v>327343166848</v>
      </c>
    </row>
    <row r="33" spans="1:18" ht="21.75" customHeight="1">
      <c r="A33" s="6" t="s">
        <v>278</v>
      </c>
      <c r="C33" s="24" t="s">
        <v>279</v>
      </c>
      <c r="D33" s="13"/>
      <c r="E33" s="13"/>
      <c r="F33" s="16">
        <v>23</v>
      </c>
      <c r="H33" s="15">
        <v>174483940879</v>
      </c>
      <c r="J33" s="15">
        <v>0</v>
      </c>
      <c r="L33" s="15">
        <f t="shared" si="0"/>
        <v>174483940879</v>
      </c>
      <c r="N33" s="15">
        <v>695639960979</v>
      </c>
      <c r="P33" s="15">
        <v>0</v>
      </c>
      <c r="R33" s="15">
        <f t="shared" si="1"/>
        <v>695639960979</v>
      </c>
    </row>
    <row r="34" spans="1:18" ht="21.75" customHeight="1">
      <c r="A34" s="6" t="s">
        <v>276</v>
      </c>
      <c r="C34" s="24" t="s">
        <v>277</v>
      </c>
      <c r="D34" s="13"/>
      <c r="E34" s="13"/>
      <c r="F34" s="16">
        <v>23</v>
      </c>
      <c r="H34" s="15">
        <v>23533524600</v>
      </c>
      <c r="J34" s="15">
        <v>0</v>
      </c>
      <c r="L34" s="15">
        <f t="shared" si="0"/>
        <v>23533524600</v>
      </c>
      <c r="N34" s="15">
        <v>88930819680</v>
      </c>
      <c r="P34" s="15">
        <v>0</v>
      </c>
      <c r="R34" s="15">
        <f t="shared" si="1"/>
        <v>88930819680</v>
      </c>
    </row>
    <row r="35" spans="1:18" ht="21.75" customHeight="1">
      <c r="A35" s="6" t="s">
        <v>273</v>
      </c>
      <c r="C35" s="24" t="s">
        <v>275</v>
      </c>
      <c r="D35" s="13"/>
      <c r="E35" s="13"/>
      <c r="F35" s="16">
        <v>23</v>
      </c>
      <c r="H35" s="15">
        <v>23533524600</v>
      </c>
      <c r="J35" s="15">
        <v>0</v>
      </c>
      <c r="L35" s="15">
        <f t="shared" si="0"/>
        <v>23533524600</v>
      </c>
      <c r="N35" s="15">
        <v>88930819680</v>
      </c>
      <c r="P35" s="15">
        <v>0</v>
      </c>
      <c r="R35" s="15">
        <f t="shared" si="1"/>
        <v>88930819680</v>
      </c>
    </row>
    <row r="36" spans="1:18" ht="21.75" customHeight="1">
      <c r="A36" s="6" t="s">
        <v>270</v>
      </c>
      <c r="C36" s="24" t="s">
        <v>272</v>
      </c>
      <c r="D36" s="13"/>
      <c r="E36" s="13"/>
      <c r="F36" s="16">
        <v>23</v>
      </c>
      <c r="H36" s="15">
        <v>25741230954</v>
      </c>
      <c r="J36" s="15">
        <v>0</v>
      </c>
      <c r="L36" s="15">
        <f t="shared" si="0"/>
        <v>25741230954</v>
      </c>
      <c r="N36" s="15">
        <v>97402302432</v>
      </c>
      <c r="P36" s="15">
        <v>0</v>
      </c>
      <c r="R36" s="15">
        <f t="shared" si="1"/>
        <v>97402302432</v>
      </c>
    </row>
    <row r="37" spans="1:18" ht="21.75" customHeight="1">
      <c r="A37" s="6" t="s">
        <v>126</v>
      </c>
      <c r="C37" s="24" t="s">
        <v>128</v>
      </c>
      <c r="D37" s="13"/>
      <c r="E37" s="13"/>
      <c r="F37" s="16">
        <v>23</v>
      </c>
      <c r="H37" s="15">
        <v>491127200428</v>
      </c>
      <c r="J37" s="15">
        <v>0</v>
      </c>
      <c r="L37" s="15">
        <f t="shared" si="0"/>
        <v>491127200428</v>
      </c>
      <c r="N37" s="15">
        <v>1662463324929</v>
      </c>
      <c r="P37" s="15">
        <v>0</v>
      </c>
      <c r="R37" s="15">
        <f t="shared" si="1"/>
        <v>1662463324929</v>
      </c>
    </row>
    <row r="38" spans="1:18" ht="21.75" customHeight="1">
      <c r="A38" s="6" t="s">
        <v>295</v>
      </c>
      <c r="C38" s="24" t="s">
        <v>297</v>
      </c>
      <c r="D38" s="13"/>
      <c r="E38" s="13"/>
      <c r="F38" s="16">
        <v>23</v>
      </c>
      <c r="H38" s="15">
        <f>18869270940+8847287670</f>
        <v>27716558610</v>
      </c>
      <c r="J38" s="15">
        <v>0</v>
      </c>
      <c r="L38" s="15">
        <f t="shared" si="0"/>
        <v>27716558610</v>
      </c>
      <c r="N38" s="15">
        <f>75456147640+35389150680</f>
        <v>110845298320</v>
      </c>
      <c r="P38" s="15">
        <v>0</v>
      </c>
      <c r="R38" s="15">
        <f t="shared" si="1"/>
        <v>110845298320</v>
      </c>
    </row>
    <row r="39" spans="1:18" ht="21.75" customHeight="1">
      <c r="A39" s="6" t="s">
        <v>205</v>
      </c>
      <c r="C39" s="24" t="s">
        <v>207</v>
      </c>
      <c r="D39" s="13"/>
      <c r="E39" s="13"/>
      <c r="F39" s="16">
        <v>23</v>
      </c>
      <c r="H39" s="15">
        <v>124358838764</v>
      </c>
      <c r="J39" s="15">
        <v>0</v>
      </c>
      <c r="L39" s="15">
        <f t="shared" si="0"/>
        <v>124358838764</v>
      </c>
      <c r="N39" s="15">
        <v>494225698648</v>
      </c>
      <c r="P39" s="15">
        <v>0</v>
      </c>
      <c r="R39" s="15">
        <f t="shared" si="1"/>
        <v>494225698648</v>
      </c>
    </row>
    <row r="40" spans="1:18" ht="21.75" customHeight="1">
      <c r="A40" s="6" t="s">
        <v>217</v>
      </c>
      <c r="C40" s="24" t="s">
        <v>219</v>
      </c>
      <c r="D40" s="13"/>
      <c r="E40" s="13"/>
      <c r="F40" s="16">
        <v>23</v>
      </c>
      <c r="H40" s="15">
        <v>34426522020</v>
      </c>
      <c r="J40" s="15">
        <v>0</v>
      </c>
      <c r="L40" s="15">
        <f t="shared" si="0"/>
        <v>34426522020</v>
      </c>
      <c r="N40" s="15">
        <v>136509161040</v>
      </c>
      <c r="P40" s="15">
        <v>0</v>
      </c>
      <c r="R40" s="15">
        <f t="shared" si="1"/>
        <v>136509161040</v>
      </c>
    </row>
    <row r="41" spans="1:18" ht="21.75" customHeight="1">
      <c r="A41" s="6" t="s">
        <v>214</v>
      </c>
      <c r="C41" s="24" t="s">
        <v>216</v>
      </c>
      <c r="D41" s="13"/>
      <c r="E41" s="13"/>
      <c r="F41" s="16">
        <v>23</v>
      </c>
      <c r="H41" s="15">
        <v>94618180807</v>
      </c>
      <c r="J41" s="15">
        <v>0</v>
      </c>
      <c r="L41" s="15">
        <f t="shared" si="0"/>
        <v>94618180807</v>
      </c>
      <c r="N41" s="15">
        <v>519780147421</v>
      </c>
      <c r="P41" s="15">
        <v>0</v>
      </c>
      <c r="R41" s="15">
        <f t="shared" si="1"/>
        <v>519780147421</v>
      </c>
    </row>
    <row r="42" spans="1:18" ht="21.75" customHeight="1">
      <c r="A42" s="6" t="s">
        <v>268</v>
      </c>
      <c r="C42" s="24" t="s">
        <v>269</v>
      </c>
      <c r="D42" s="13"/>
      <c r="E42" s="13"/>
      <c r="F42" s="16">
        <v>23</v>
      </c>
      <c r="H42" s="15">
        <v>45202635869</v>
      </c>
      <c r="J42" s="15">
        <v>0</v>
      </c>
      <c r="L42" s="15">
        <f t="shared" si="0"/>
        <v>45202635869</v>
      </c>
      <c r="N42" s="15">
        <v>202890428659</v>
      </c>
      <c r="P42" s="15">
        <v>0</v>
      </c>
      <c r="R42" s="15">
        <f t="shared" si="1"/>
        <v>202890428659</v>
      </c>
    </row>
    <row r="43" spans="1:18" ht="21.75" customHeight="1">
      <c r="A43" s="6" t="s">
        <v>301</v>
      </c>
      <c r="C43" s="24" t="s">
        <v>303</v>
      </c>
      <c r="D43" s="13"/>
      <c r="E43" s="13"/>
      <c r="F43" s="16">
        <v>20.5</v>
      </c>
      <c r="H43" s="15">
        <v>260185586413</v>
      </c>
      <c r="J43" s="15">
        <v>0</v>
      </c>
      <c r="L43" s="15">
        <f t="shared" si="0"/>
        <v>260185586413</v>
      </c>
      <c r="N43" s="15">
        <v>1450166796003</v>
      </c>
      <c r="P43" s="15">
        <v>0</v>
      </c>
      <c r="R43" s="15">
        <f t="shared" si="1"/>
        <v>1450166796003</v>
      </c>
    </row>
    <row r="44" spans="1:18" ht="21.75" customHeight="1">
      <c r="A44" s="6" t="s">
        <v>137</v>
      </c>
      <c r="C44" s="24" t="s">
        <v>139</v>
      </c>
      <c r="D44" s="13"/>
      <c r="E44" s="13"/>
      <c r="F44" s="16">
        <v>26</v>
      </c>
      <c r="H44" s="15">
        <v>118907680650</v>
      </c>
      <c r="J44" s="15">
        <v>0</v>
      </c>
      <c r="L44" s="15">
        <f t="shared" si="0"/>
        <v>118907680650</v>
      </c>
      <c r="N44" s="15">
        <v>508619015308</v>
      </c>
      <c r="P44" s="15">
        <v>0</v>
      </c>
      <c r="R44" s="15">
        <f t="shared" si="1"/>
        <v>508619015308</v>
      </c>
    </row>
    <row r="45" spans="1:18" ht="21.75" customHeight="1">
      <c r="A45" s="6" t="s">
        <v>385</v>
      </c>
      <c r="C45" s="24" t="s">
        <v>431</v>
      </c>
      <c r="D45" s="13"/>
      <c r="E45" s="13"/>
      <c r="F45" s="16">
        <v>23</v>
      </c>
      <c r="H45" s="15">
        <v>0</v>
      </c>
      <c r="J45" s="15">
        <v>0</v>
      </c>
      <c r="L45" s="15">
        <f t="shared" si="0"/>
        <v>0</v>
      </c>
      <c r="N45" s="15">
        <v>247759652717</v>
      </c>
      <c r="P45" s="15">
        <v>0</v>
      </c>
      <c r="R45" s="15">
        <f t="shared" si="1"/>
        <v>247759652717</v>
      </c>
    </row>
    <row r="46" spans="1:18" ht="21.75" customHeight="1">
      <c r="A46" s="6" t="s">
        <v>298</v>
      </c>
      <c r="C46" s="24" t="s">
        <v>300</v>
      </c>
      <c r="D46" s="13"/>
      <c r="E46" s="13"/>
      <c r="F46" s="16">
        <v>18</v>
      </c>
      <c r="H46" s="15">
        <v>71681506896</v>
      </c>
      <c r="J46" s="15">
        <v>0</v>
      </c>
      <c r="L46" s="15">
        <f t="shared" si="0"/>
        <v>71681506896</v>
      </c>
      <c r="N46" s="15">
        <v>321916306770</v>
      </c>
      <c r="P46" s="15">
        <v>0</v>
      </c>
      <c r="R46" s="15">
        <f t="shared" si="1"/>
        <v>321916306770</v>
      </c>
    </row>
    <row r="47" spans="1:18" ht="21.75" customHeight="1">
      <c r="A47" s="6" t="s">
        <v>265</v>
      </c>
      <c r="C47" s="24" t="s">
        <v>267</v>
      </c>
      <c r="D47" s="13"/>
      <c r="E47" s="13"/>
      <c r="F47" s="16">
        <v>23</v>
      </c>
      <c r="H47" s="15">
        <v>88871413999</v>
      </c>
      <c r="J47" s="15">
        <v>0</v>
      </c>
      <c r="L47" s="15">
        <f t="shared" si="0"/>
        <v>88871413999</v>
      </c>
      <c r="N47" s="15">
        <v>566955906947</v>
      </c>
      <c r="P47" s="15">
        <v>0</v>
      </c>
      <c r="R47" s="15">
        <f t="shared" si="1"/>
        <v>566955906947</v>
      </c>
    </row>
    <row r="48" spans="1:18" ht="21.75" customHeight="1">
      <c r="A48" s="6" t="s">
        <v>262</v>
      </c>
      <c r="C48" s="24" t="s">
        <v>264</v>
      </c>
      <c r="D48" s="13"/>
      <c r="E48" s="13"/>
      <c r="F48" s="16">
        <v>23</v>
      </c>
      <c r="H48" s="15">
        <v>100886324</v>
      </c>
      <c r="J48" s="15">
        <v>0</v>
      </c>
      <c r="L48" s="15">
        <f t="shared" si="0"/>
        <v>100886324</v>
      </c>
      <c r="N48" s="15">
        <v>381925680</v>
      </c>
      <c r="P48" s="15">
        <v>0</v>
      </c>
      <c r="R48" s="15">
        <f t="shared" si="1"/>
        <v>381925680</v>
      </c>
    </row>
    <row r="49" spans="1:18" ht="21.75" customHeight="1">
      <c r="A49" s="6" t="s">
        <v>259</v>
      </c>
      <c r="C49" s="24" t="s">
        <v>261</v>
      </c>
      <c r="D49" s="13"/>
      <c r="E49" s="13"/>
      <c r="F49" s="16">
        <v>23</v>
      </c>
      <c r="H49" s="15">
        <v>89520121396</v>
      </c>
      <c r="J49" s="15">
        <v>0</v>
      </c>
      <c r="L49" s="15">
        <f t="shared" si="0"/>
        <v>89520121396</v>
      </c>
      <c r="N49" s="15">
        <v>339055162089</v>
      </c>
      <c r="P49" s="15">
        <v>0</v>
      </c>
      <c r="R49" s="15">
        <f t="shared" si="1"/>
        <v>339055162089</v>
      </c>
    </row>
    <row r="50" spans="1:18" ht="21.75" customHeight="1">
      <c r="A50" s="6" t="s">
        <v>202</v>
      </c>
      <c r="C50" s="24" t="s">
        <v>204</v>
      </c>
      <c r="D50" s="13"/>
      <c r="E50" s="13"/>
      <c r="F50" s="16">
        <v>23</v>
      </c>
      <c r="H50" s="15">
        <v>275016812556</v>
      </c>
      <c r="J50" s="15">
        <v>0</v>
      </c>
      <c r="L50" s="15">
        <f t="shared" si="0"/>
        <v>275016812556</v>
      </c>
      <c r="N50" s="15">
        <v>1084059520991</v>
      </c>
      <c r="P50" s="15">
        <v>0</v>
      </c>
      <c r="R50" s="15">
        <f t="shared" si="1"/>
        <v>1084059520991</v>
      </c>
    </row>
    <row r="51" spans="1:18" ht="21.75" customHeight="1">
      <c r="A51" s="6" t="s">
        <v>256</v>
      </c>
      <c r="C51" s="24" t="s">
        <v>258</v>
      </c>
      <c r="D51" s="13"/>
      <c r="E51" s="13"/>
      <c r="F51" s="16">
        <v>23</v>
      </c>
      <c r="H51" s="15">
        <v>307804636592</v>
      </c>
      <c r="J51" s="15">
        <v>0</v>
      </c>
      <c r="L51" s="15">
        <f t="shared" si="0"/>
        <v>307804636592</v>
      </c>
      <c r="N51" s="15">
        <v>1361987331669</v>
      </c>
      <c r="P51" s="15">
        <v>0</v>
      </c>
      <c r="R51" s="15">
        <f t="shared" si="1"/>
        <v>1361987331669</v>
      </c>
    </row>
    <row r="52" spans="1:18" ht="21.75" customHeight="1">
      <c r="A52" s="6" t="s">
        <v>171</v>
      </c>
      <c r="C52" s="24" t="s">
        <v>173</v>
      </c>
      <c r="D52" s="13"/>
      <c r="E52" s="13"/>
      <c r="F52" s="16">
        <v>23</v>
      </c>
      <c r="H52" s="15">
        <v>210912255158</v>
      </c>
      <c r="J52" s="15">
        <v>0</v>
      </c>
      <c r="L52" s="15">
        <f t="shared" si="0"/>
        <v>210912255158</v>
      </c>
      <c r="N52" s="15">
        <v>849927863898</v>
      </c>
      <c r="P52" s="15">
        <v>0</v>
      </c>
      <c r="R52" s="15">
        <f t="shared" si="1"/>
        <v>849927863898</v>
      </c>
    </row>
    <row r="53" spans="1:18" ht="21.75" customHeight="1">
      <c r="A53" s="6" t="s">
        <v>292</v>
      </c>
      <c r="C53" s="24" t="s">
        <v>294</v>
      </c>
      <c r="D53" s="13"/>
      <c r="E53" s="13"/>
      <c r="F53" s="16">
        <v>23</v>
      </c>
      <c r="H53" s="15">
        <f>29382084150+2473972590</f>
        <v>31856056740</v>
      </c>
      <c r="J53" s="15">
        <v>0</v>
      </c>
      <c r="L53" s="15">
        <f t="shared" si="0"/>
        <v>31856056740</v>
      </c>
      <c r="N53" s="15">
        <f>114463891050+9895890360</f>
        <v>124359781410</v>
      </c>
      <c r="P53" s="15">
        <v>0</v>
      </c>
      <c r="R53" s="15">
        <f t="shared" si="1"/>
        <v>124359781410</v>
      </c>
    </row>
    <row r="54" spans="1:18" ht="21.75" customHeight="1">
      <c r="A54" s="6" t="s">
        <v>229</v>
      </c>
      <c r="C54" s="24" t="s">
        <v>231</v>
      </c>
      <c r="D54" s="13"/>
      <c r="E54" s="13"/>
      <c r="F54" s="16">
        <v>23</v>
      </c>
      <c r="H54" s="15">
        <v>10589323125</v>
      </c>
      <c r="J54" s="15">
        <v>0</v>
      </c>
      <c r="L54" s="15">
        <f t="shared" si="0"/>
        <v>10589323125</v>
      </c>
      <c r="N54" s="15">
        <v>42966307047</v>
      </c>
      <c r="P54" s="15">
        <v>0</v>
      </c>
      <c r="R54" s="15">
        <f t="shared" si="1"/>
        <v>42966307047</v>
      </c>
    </row>
    <row r="55" spans="1:18" ht="21.75" customHeight="1">
      <c r="A55" s="6" t="s">
        <v>162</v>
      </c>
      <c r="C55" s="24" t="s">
        <v>164</v>
      </c>
      <c r="D55" s="13"/>
      <c r="E55" s="13"/>
      <c r="F55" s="16">
        <v>23</v>
      </c>
      <c r="H55" s="15">
        <v>57720094867</v>
      </c>
      <c r="J55" s="15">
        <v>0</v>
      </c>
      <c r="L55" s="15">
        <f t="shared" si="0"/>
        <v>57720094867</v>
      </c>
      <c r="N55" s="15">
        <v>227442124140</v>
      </c>
      <c r="P55" s="15">
        <v>0</v>
      </c>
      <c r="R55" s="15">
        <f t="shared" si="1"/>
        <v>227442124140</v>
      </c>
    </row>
    <row r="56" spans="1:18" ht="21.75" customHeight="1">
      <c r="A56" s="6" t="s">
        <v>220</v>
      </c>
      <c r="C56" s="24" t="s">
        <v>222</v>
      </c>
      <c r="D56" s="13"/>
      <c r="E56" s="13"/>
      <c r="F56" s="16">
        <v>23</v>
      </c>
      <c r="H56" s="15">
        <v>77446563814</v>
      </c>
      <c r="J56" s="15">
        <v>0</v>
      </c>
      <c r="L56" s="15">
        <f t="shared" si="0"/>
        <v>77446563814</v>
      </c>
      <c r="N56" s="15">
        <v>320422306217</v>
      </c>
      <c r="P56" s="15">
        <v>0</v>
      </c>
      <c r="R56" s="15">
        <f t="shared" si="1"/>
        <v>320422306217</v>
      </c>
    </row>
    <row r="57" spans="1:18" ht="21.75" customHeight="1">
      <c r="A57" s="6" t="s">
        <v>387</v>
      </c>
      <c r="C57" s="24" t="s">
        <v>432</v>
      </c>
      <c r="D57" s="13"/>
      <c r="E57" s="13"/>
      <c r="F57" s="16">
        <v>20.5</v>
      </c>
      <c r="H57" s="15">
        <v>0</v>
      </c>
      <c r="J57" s="15">
        <v>0</v>
      </c>
      <c r="L57" s="15">
        <f t="shared" si="0"/>
        <v>0</v>
      </c>
      <c r="N57" s="15">
        <v>443676311234</v>
      </c>
      <c r="P57" s="15">
        <v>0</v>
      </c>
      <c r="R57" s="15">
        <f t="shared" si="1"/>
        <v>443676311234</v>
      </c>
    </row>
    <row r="58" spans="1:18" ht="21.75" customHeight="1">
      <c r="A58" s="6" t="s">
        <v>199</v>
      </c>
      <c r="C58" s="24" t="s">
        <v>201</v>
      </c>
      <c r="D58" s="13"/>
      <c r="E58" s="13"/>
      <c r="F58" s="16">
        <v>23</v>
      </c>
      <c r="H58" s="15">
        <v>37418741277</v>
      </c>
      <c r="J58" s="15">
        <v>0</v>
      </c>
      <c r="L58" s="15">
        <f t="shared" si="0"/>
        <v>37418741277</v>
      </c>
      <c r="N58" s="15">
        <v>160430445116</v>
      </c>
      <c r="P58" s="15">
        <v>0</v>
      </c>
      <c r="R58" s="15">
        <f t="shared" si="1"/>
        <v>160430445116</v>
      </c>
    </row>
    <row r="59" spans="1:18" ht="21.75" customHeight="1">
      <c r="A59" s="6" t="s">
        <v>223</v>
      </c>
      <c r="C59" s="24" t="s">
        <v>225</v>
      </c>
      <c r="D59" s="13"/>
      <c r="E59" s="13"/>
      <c r="F59" s="16">
        <v>23</v>
      </c>
      <c r="H59" s="15">
        <v>9371450382</v>
      </c>
      <c r="J59" s="15">
        <v>0</v>
      </c>
      <c r="L59" s="15">
        <f t="shared" si="0"/>
        <v>9371450382</v>
      </c>
      <c r="N59" s="15">
        <v>46710790052</v>
      </c>
      <c r="P59" s="15">
        <v>0</v>
      </c>
      <c r="R59" s="15">
        <f t="shared" si="1"/>
        <v>46710790052</v>
      </c>
    </row>
    <row r="60" spans="1:18" ht="21.75" customHeight="1">
      <c r="A60" s="6" t="s">
        <v>235</v>
      </c>
      <c r="C60" s="24" t="s">
        <v>237</v>
      </c>
      <c r="D60" s="13"/>
      <c r="E60" s="13"/>
      <c r="F60" s="16">
        <v>23</v>
      </c>
      <c r="H60" s="15">
        <v>21127291560</v>
      </c>
      <c r="J60" s="15">
        <v>0</v>
      </c>
      <c r="L60" s="15">
        <f t="shared" si="0"/>
        <v>21127291560</v>
      </c>
      <c r="N60" s="15">
        <v>84531192320</v>
      </c>
      <c r="P60" s="15">
        <v>0</v>
      </c>
      <c r="R60" s="15">
        <f t="shared" si="1"/>
        <v>84531192320</v>
      </c>
    </row>
    <row r="61" spans="1:18" ht="21.75" customHeight="1">
      <c r="A61" s="6" t="s">
        <v>386</v>
      </c>
      <c r="C61" s="24" t="s">
        <v>433</v>
      </c>
      <c r="D61" s="13"/>
      <c r="E61" s="13"/>
      <c r="F61" s="16">
        <v>20.5</v>
      </c>
      <c r="H61" s="15">
        <v>0</v>
      </c>
      <c r="J61" s="15">
        <v>0</v>
      </c>
      <c r="L61" s="15">
        <f t="shared" si="0"/>
        <v>0</v>
      </c>
      <c r="N61" s="15">
        <v>431838125858</v>
      </c>
      <c r="P61" s="15">
        <v>0</v>
      </c>
      <c r="R61" s="15">
        <f t="shared" si="1"/>
        <v>431838125858</v>
      </c>
    </row>
    <row r="62" spans="1:18" ht="21.75" customHeight="1">
      <c r="A62" s="6" t="s">
        <v>304</v>
      </c>
      <c r="C62" s="24" t="s">
        <v>300</v>
      </c>
      <c r="D62" s="13"/>
      <c r="E62" s="13"/>
      <c r="F62" s="16">
        <v>18</v>
      </c>
      <c r="H62" s="15">
        <v>86017719772</v>
      </c>
      <c r="J62" s="15">
        <v>0</v>
      </c>
      <c r="L62" s="15">
        <f t="shared" si="0"/>
        <v>86017719772</v>
      </c>
      <c r="N62" s="15">
        <v>351685824155</v>
      </c>
      <c r="P62" s="15">
        <v>0</v>
      </c>
      <c r="R62" s="15">
        <f t="shared" si="1"/>
        <v>351685824155</v>
      </c>
    </row>
    <row r="63" spans="1:18" ht="21.75" customHeight="1">
      <c r="A63" s="6" t="s">
        <v>253</v>
      </c>
      <c r="C63" s="24" t="s">
        <v>255</v>
      </c>
      <c r="D63" s="13"/>
      <c r="E63" s="13"/>
      <c r="F63" s="16">
        <v>20.5</v>
      </c>
      <c r="H63" s="15">
        <v>26020410</v>
      </c>
      <c r="J63" s="15">
        <v>0</v>
      </c>
      <c r="L63" s="15">
        <f t="shared" si="0"/>
        <v>26020410</v>
      </c>
      <c r="N63" s="15">
        <v>286597595</v>
      </c>
      <c r="P63" s="15">
        <v>0</v>
      </c>
      <c r="R63" s="15">
        <f t="shared" si="1"/>
        <v>286597595</v>
      </c>
    </row>
    <row r="64" spans="1:18" ht="21.75" customHeight="1">
      <c r="A64" s="6" t="s">
        <v>211</v>
      </c>
      <c r="C64" s="24" t="s">
        <v>213</v>
      </c>
      <c r="D64" s="13"/>
      <c r="E64" s="13"/>
      <c r="F64" s="16">
        <v>18</v>
      </c>
      <c r="H64" s="15">
        <v>47798703586</v>
      </c>
      <c r="J64" s="15">
        <v>0</v>
      </c>
      <c r="L64" s="15">
        <f t="shared" si="0"/>
        <v>47798703586</v>
      </c>
      <c r="N64" s="15">
        <v>243639313920</v>
      </c>
      <c r="P64" s="15">
        <v>0</v>
      </c>
      <c r="R64" s="15">
        <f t="shared" si="1"/>
        <v>243639313920</v>
      </c>
    </row>
    <row r="65" spans="1:18" ht="21.75" customHeight="1">
      <c r="A65" s="6" t="s">
        <v>250</v>
      </c>
      <c r="C65" s="24" t="s">
        <v>252</v>
      </c>
      <c r="D65" s="13"/>
      <c r="E65" s="13"/>
      <c r="F65" s="16">
        <v>20.5</v>
      </c>
      <c r="H65" s="15">
        <v>3670581867</v>
      </c>
      <c r="J65" s="15">
        <v>0</v>
      </c>
      <c r="L65" s="15">
        <f t="shared" si="0"/>
        <v>3670581867</v>
      </c>
      <c r="N65" s="15">
        <v>14029502607</v>
      </c>
      <c r="P65" s="15">
        <v>0</v>
      </c>
      <c r="R65" s="15">
        <f t="shared" si="1"/>
        <v>14029502607</v>
      </c>
    </row>
    <row r="66" spans="1:18" ht="21.75" customHeight="1">
      <c r="A66" s="6" t="s">
        <v>380</v>
      </c>
      <c r="C66" s="24" t="s">
        <v>434</v>
      </c>
      <c r="D66" s="13"/>
      <c r="E66" s="13"/>
      <c r="F66" s="16">
        <v>20.5</v>
      </c>
      <c r="H66" s="15">
        <v>0</v>
      </c>
      <c r="J66" s="15">
        <v>0</v>
      </c>
      <c r="L66" s="15">
        <f t="shared" si="0"/>
        <v>0</v>
      </c>
      <c r="N66" s="15">
        <v>11032146681</v>
      </c>
      <c r="P66" s="15">
        <v>0</v>
      </c>
      <c r="R66" s="15">
        <f t="shared" si="1"/>
        <v>11032146681</v>
      </c>
    </row>
    <row r="67" spans="1:18" ht="21.75" customHeight="1">
      <c r="A67" s="6" t="s">
        <v>232</v>
      </c>
      <c r="C67" s="24" t="s">
        <v>234</v>
      </c>
      <c r="D67" s="13"/>
      <c r="E67" s="13"/>
      <c r="F67" s="16">
        <v>23</v>
      </c>
      <c r="H67" s="15">
        <v>37312887308</v>
      </c>
      <c r="J67" s="15">
        <v>0</v>
      </c>
      <c r="L67" s="15">
        <f t="shared" si="0"/>
        <v>37312887308</v>
      </c>
      <c r="N67" s="15">
        <v>161406670392</v>
      </c>
      <c r="P67" s="15">
        <v>0</v>
      </c>
      <c r="R67" s="15">
        <f t="shared" si="1"/>
        <v>161406670392</v>
      </c>
    </row>
    <row r="68" spans="1:18" ht="21.75" customHeight="1">
      <c r="A68" s="6" t="s">
        <v>247</v>
      </c>
      <c r="C68" s="24" t="s">
        <v>249</v>
      </c>
      <c r="D68" s="13"/>
      <c r="E68" s="13"/>
      <c r="F68" s="16">
        <v>20.5</v>
      </c>
      <c r="H68" s="15">
        <v>85829709000</v>
      </c>
      <c r="J68" s="15">
        <v>0</v>
      </c>
      <c r="L68" s="15">
        <f t="shared" si="0"/>
        <v>85829709000</v>
      </c>
      <c r="N68" s="15">
        <v>326048288000</v>
      </c>
      <c r="P68" s="15">
        <v>0</v>
      </c>
      <c r="R68" s="15">
        <f t="shared" si="1"/>
        <v>326048288000</v>
      </c>
    </row>
    <row r="69" spans="1:18" ht="21.75" customHeight="1">
      <c r="A69" s="6" t="s">
        <v>208</v>
      </c>
      <c r="C69" s="24" t="s">
        <v>210</v>
      </c>
      <c r="D69" s="13"/>
      <c r="E69" s="13"/>
      <c r="F69" s="16">
        <v>18</v>
      </c>
      <c r="H69" s="15">
        <v>43844974536</v>
      </c>
      <c r="J69" s="15">
        <v>0</v>
      </c>
      <c r="L69" s="15">
        <f t="shared" si="0"/>
        <v>43844974536</v>
      </c>
      <c r="N69" s="15">
        <v>192295563816</v>
      </c>
      <c r="P69" s="15">
        <v>0</v>
      </c>
      <c r="R69" s="15">
        <f t="shared" si="1"/>
        <v>192295563816</v>
      </c>
    </row>
    <row r="70" spans="1:18" ht="21.75" customHeight="1">
      <c r="A70" s="6" t="s">
        <v>193</v>
      </c>
      <c r="C70" s="24" t="s">
        <v>195</v>
      </c>
      <c r="D70" s="13"/>
      <c r="E70" s="13"/>
      <c r="F70" s="16">
        <v>23</v>
      </c>
      <c r="H70" s="15">
        <v>40793633945</v>
      </c>
      <c r="J70" s="15">
        <v>0</v>
      </c>
      <c r="L70" s="15">
        <f t="shared" si="0"/>
        <v>40793633945</v>
      </c>
      <c r="N70" s="15">
        <v>160979640947</v>
      </c>
      <c r="P70" s="15">
        <v>0</v>
      </c>
      <c r="R70" s="15">
        <f t="shared" si="1"/>
        <v>160979640947</v>
      </c>
    </row>
    <row r="71" spans="1:18" ht="21.75" customHeight="1">
      <c r="A71" s="6" t="s">
        <v>244</v>
      </c>
      <c r="C71" s="24" t="s">
        <v>246</v>
      </c>
      <c r="D71" s="13"/>
      <c r="E71" s="13"/>
      <c r="F71" s="16">
        <v>20.5</v>
      </c>
      <c r="H71" s="15">
        <v>90544141</v>
      </c>
      <c r="J71" s="15">
        <v>0</v>
      </c>
      <c r="L71" s="15">
        <f t="shared" si="0"/>
        <v>90544141</v>
      </c>
      <c r="N71" s="15">
        <v>345001357</v>
      </c>
      <c r="P71" s="15">
        <v>0</v>
      </c>
      <c r="R71" s="15">
        <f t="shared" si="1"/>
        <v>345001357</v>
      </c>
    </row>
    <row r="72" spans="1:18" ht="21.75" customHeight="1">
      <c r="A72" s="6" t="s">
        <v>178</v>
      </c>
      <c r="C72" s="24" t="s">
        <v>180</v>
      </c>
      <c r="D72" s="13"/>
      <c r="E72" s="13"/>
      <c r="F72" s="16">
        <v>23</v>
      </c>
      <c r="H72" s="15">
        <v>28570977056</v>
      </c>
      <c r="J72" s="15">
        <v>0</v>
      </c>
      <c r="L72" s="15">
        <f t="shared" si="0"/>
        <v>28570977056</v>
      </c>
      <c r="N72" s="15">
        <v>113442444309</v>
      </c>
      <c r="P72" s="15">
        <v>0</v>
      </c>
      <c r="R72" s="15">
        <f t="shared" si="1"/>
        <v>113442444309</v>
      </c>
    </row>
    <row r="73" spans="1:18" ht="21.75" customHeight="1">
      <c r="A73" s="6" t="s">
        <v>389</v>
      </c>
      <c r="C73" s="24" t="s">
        <v>435</v>
      </c>
      <c r="D73" s="13"/>
      <c r="E73" s="13"/>
      <c r="F73" s="16">
        <v>18</v>
      </c>
      <c r="H73" s="15">
        <v>34</v>
      </c>
      <c r="J73" s="15">
        <v>0</v>
      </c>
      <c r="L73" s="15">
        <f t="shared" si="0"/>
        <v>34</v>
      </c>
      <c r="N73" s="15">
        <v>526339793974</v>
      </c>
      <c r="P73" s="15">
        <v>0</v>
      </c>
      <c r="R73" s="15">
        <f t="shared" si="1"/>
        <v>526339793974</v>
      </c>
    </row>
    <row r="74" spans="1:18" ht="21.75" customHeight="1">
      <c r="A74" s="6" t="s">
        <v>390</v>
      </c>
      <c r="C74" s="24" t="s">
        <v>436</v>
      </c>
      <c r="D74" s="13"/>
      <c r="E74" s="13"/>
      <c r="F74" s="16">
        <v>18</v>
      </c>
      <c r="H74" s="15">
        <v>39</v>
      </c>
      <c r="J74" s="15">
        <v>0</v>
      </c>
      <c r="L74" s="15">
        <f t="shared" si="0"/>
        <v>39</v>
      </c>
      <c r="N74" s="15">
        <v>131583709850</v>
      </c>
      <c r="P74" s="15">
        <v>0</v>
      </c>
      <c r="R74" s="15">
        <f t="shared" si="1"/>
        <v>131583709850</v>
      </c>
    </row>
    <row r="75" spans="1:18" ht="21.75" customHeight="1">
      <c r="A75" s="6" t="s">
        <v>196</v>
      </c>
      <c r="C75" s="24" t="s">
        <v>198</v>
      </c>
      <c r="D75" s="13"/>
      <c r="E75" s="13"/>
      <c r="F75" s="16">
        <v>18</v>
      </c>
      <c r="H75" s="15">
        <v>90651847123</v>
      </c>
      <c r="J75" s="15">
        <v>0</v>
      </c>
      <c r="L75" s="15">
        <f t="shared" si="0"/>
        <v>90651847123</v>
      </c>
      <c r="N75" s="15">
        <v>426656665890</v>
      </c>
      <c r="P75" s="15">
        <v>0</v>
      </c>
      <c r="R75" s="15">
        <f t="shared" si="1"/>
        <v>426656665890</v>
      </c>
    </row>
    <row r="76" spans="1:18" ht="21.75" customHeight="1">
      <c r="A76" s="6" t="s">
        <v>181</v>
      </c>
      <c r="C76" s="24" t="s">
        <v>183</v>
      </c>
      <c r="D76" s="13"/>
      <c r="E76" s="13"/>
      <c r="F76" s="16">
        <v>21</v>
      </c>
      <c r="H76" s="15">
        <v>158894457800</v>
      </c>
      <c r="J76" s="15">
        <v>0</v>
      </c>
      <c r="L76" s="15">
        <f t="shared" ref="L76:L93" si="2">H76-J76</f>
        <v>158894457800</v>
      </c>
      <c r="N76" s="15">
        <v>649687219731</v>
      </c>
      <c r="P76" s="15">
        <v>0</v>
      </c>
      <c r="R76" s="15">
        <f t="shared" ref="R76:R93" si="3">N76-P76</f>
        <v>649687219731</v>
      </c>
    </row>
    <row r="77" spans="1:18" ht="21.75" customHeight="1">
      <c r="A77" s="6" t="s">
        <v>391</v>
      </c>
      <c r="C77" s="24" t="s">
        <v>437</v>
      </c>
      <c r="D77" s="13"/>
      <c r="E77" s="13"/>
      <c r="F77" s="16">
        <v>18</v>
      </c>
      <c r="H77" s="15">
        <v>0</v>
      </c>
      <c r="J77" s="15">
        <v>0</v>
      </c>
      <c r="L77" s="15">
        <f t="shared" si="2"/>
        <v>0</v>
      </c>
      <c r="N77" s="15">
        <v>128</v>
      </c>
      <c r="P77" s="15">
        <v>0</v>
      </c>
      <c r="R77" s="15">
        <f t="shared" si="3"/>
        <v>128</v>
      </c>
    </row>
    <row r="78" spans="1:18" ht="21.75" customHeight="1">
      <c r="A78" s="6" t="s">
        <v>376</v>
      </c>
      <c r="C78" s="24" t="s">
        <v>438</v>
      </c>
      <c r="D78" s="13"/>
      <c r="E78" s="13"/>
      <c r="F78" s="16">
        <v>18</v>
      </c>
      <c r="H78" s="15">
        <v>-2471188468</v>
      </c>
      <c r="J78" s="15">
        <v>0</v>
      </c>
      <c r="L78" s="15">
        <f t="shared" si="2"/>
        <v>-2471188468</v>
      </c>
      <c r="N78" s="15">
        <v>413391890034</v>
      </c>
      <c r="P78" s="15">
        <v>0</v>
      </c>
      <c r="R78" s="15">
        <f t="shared" si="3"/>
        <v>413391890034</v>
      </c>
    </row>
    <row r="79" spans="1:18" ht="21.75" customHeight="1">
      <c r="A79" s="6" t="s">
        <v>190</v>
      </c>
      <c r="C79" s="24" t="s">
        <v>192</v>
      </c>
      <c r="D79" s="13"/>
      <c r="E79" s="13"/>
      <c r="F79" s="16">
        <v>18</v>
      </c>
      <c r="H79" s="15">
        <v>37834435570</v>
      </c>
      <c r="J79" s="15">
        <v>0</v>
      </c>
      <c r="L79" s="15">
        <f t="shared" si="2"/>
        <v>37834435570</v>
      </c>
      <c r="N79" s="15">
        <v>50776592304</v>
      </c>
      <c r="P79" s="15">
        <v>0</v>
      </c>
      <c r="R79" s="15">
        <f t="shared" si="3"/>
        <v>50776592304</v>
      </c>
    </row>
    <row r="80" spans="1:18" ht="21.75" customHeight="1">
      <c r="A80" s="6" t="s">
        <v>134</v>
      </c>
      <c r="C80" s="24" t="s">
        <v>136</v>
      </c>
      <c r="D80" s="13"/>
      <c r="E80" s="13"/>
      <c r="F80" s="16">
        <v>18</v>
      </c>
      <c r="H80" s="15">
        <v>349834647</v>
      </c>
      <c r="J80" s="15">
        <v>0</v>
      </c>
      <c r="L80" s="15">
        <f t="shared" si="2"/>
        <v>349834647</v>
      </c>
      <c r="N80" s="15">
        <v>540996860631</v>
      </c>
      <c r="P80" s="15">
        <v>0</v>
      </c>
      <c r="R80" s="15">
        <f t="shared" si="3"/>
        <v>540996860631</v>
      </c>
    </row>
    <row r="81" spans="1:18" ht="21.75" customHeight="1">
      <c r="A81" s="6" t="s">
        <v>375</v>
      </c>
      <c r="C81" s="24" t="s">
        <v>439</v>
      </c>
      <c r="D81" s="13"/>
      <c r="E81" s="13"/>
      <c r="F81" s="16">
        <v>18</v>
      </c>
      <c r="H81" s="15">
        <v>-1785084777</v>
      </c>
      <c r="J81" s="15">
        <v>0</v>
      </c>
      <c r="L81" s="15">
        <f t="shared" si="2"/>
        <v>-1785084777</v>
      </c>
      <c r="N81" s="15">
        <v>187454448418</v>
      </c>
      <c r="P81" s="15">
        <v>0</v>
      </c>
      <c r="R81" s="15">
        <f t="shared" si="3"/>
        <v>187454448418</v>
      </c>
    </row>
    <row r="82" spans="1:18" ht="21.75" customHeight="1">
      <c r="A82" s="6" t="s">
        <v>184</v>
      </c>
      <c r="C82" s="24" t="s">
        <v>186</v>
      </c>
      <c r="D82" s="13"/>
      <c r="E82" s="13"/>
      <c r="F82" s="16">
        <v>18.5</v>
      </c>
      <c r="H82" s="15">
        <v>209115719364</v>
      </c>
      <c r="J82" s="15">
        <v>0</v>
      </c>
      <c r="L82" s="15">
        <f t="shared" si="2"/>
        <v>209115719364</v>
      </c>
      <c r="N82" s="15">
        <v>834617023432</v>
      </c>
      <c r="P82" s="15">
        <v>0</v>
      </c>
      <c r="R82" s="15">
        <f t="shared" si="3"/>
        <v>834617023432</v>
      </c>
    </row>
    <row r="83" spans="1:18" ht="21.75" customHeight="1">
      <c r="A83" s="6" t="s">
        <v>392</v>
      </c>
      <c r="C83" s="24" t="s">
        <v>440</v>
      </c>
      <c r="D83" s="13"/>
      <c r="E83" s="13"/>
      <c r="F83" s="16">
        <v>18</v>
      </c>
      <c r="H83" s="15">
        <v>0</v>
      </c>
      <c r="J83" s="15">
        <v>0</v>
      </c>
      <c r="L83" s="15">
        <f t="shared" si="2"/>
        <v>0</v>
      </c>
      <c r="N83" s="15">
        <v>457332858463</v>
      </c>
      <c r="P83" s="15">
        <v>0</v>
      </c>
      <c r="R83" s="15">
        <f t="shared" si="3"/>
        <v>457332858463</v>
      </c>
    </row>
    <row r="84" spans="1:18" ht="21.75" customHeight="1">
      <c r="A84" s="6" t="s">
        <v>393</v>
      </c>
      <c r="C84" s="24" t="s">
        <v>441</v>
      </c>
      <c r="D84" s="13"/>
      <c r="E84" s="13"/>
      <c r="F84" s="16">
        <v>18</v>
      </c>
      <c r="H84" s="15">
        <v>28625745370</v>
      </c>
      <c r="J84" s="15">
        <v>0</v>
      </c>
      <c r="L84" s="15">
        <f t="shared" si="2"/>
        <v>28625745370</v>
      </c>
      <c r="N84" s="15">
        <v>28625745370</v>
      </c>
      <c r="P84" s="15">
        <v>0</v>
      </c>
      <c r="R84" s="15">
        <f t="shared" si="3"/>
        <v>28625745370</v>
      </c>
    </row>
    <row r="85" spans="1:18" ht="21.75" customHeight="1">
      <c r="A85" s="6" t="s">
        <v>374</v>
      </c>
      <c r="C85" s="24" t="s">
        <v>442</v>
      </c>
      <c r="D85" s="13"/>
      <c r="E85" s="13"/>
      <c r="F85" s="16">
        <v>18</v>
      </c>
      <c r="H85" s="15">
        <v>0</v>
      </c>
      <c r="J85" s="15">
        <v>0</v>
      </c>
      <c r="L85" s="15">
        <f t="shared" si="2"/>
        <v>0</v>
      </c>
      <c r="N85" s="15">
        <v>46289948019</v>
      </c>
      <c r="P85" s="15">
        <v>0</v>
      </c>
      <c r="R85" s="15">
        <f t="shared" si="3"/>
        <v>46289948019</v>
      </c>
    </row>
    <row r="86" spans="1:18" ht="21.75" customHeight="1">
      <c r="A86" s="6" t="s">
        <v>241</v>
      </c>
      <c r="C86" s="24" t="s">
        <v>243</v>
      </c>
      <c r="D86" s="13"/>
      <c r="E86" s="13"/>
      <c r="F86" s="16">
        <v>18</v>
      </c>
      <c r="H86" s="15">
        <v>87621307748</v>
      </c>
      <c r="J86" s="15">
        <v>0</v>
      </c>
      <c r="L86" s="15">
        <f t="shared" si="2"/>
        <v>87621307748</v>
      </c>
      <c r="N86" s="15">
        <v>347543374178</v>
      </c>
      <c r="P86" s="15">
        <v>0</v>
      </c>
      <c r="R86" s="15">
        <f t="shared" si="3"/>
        <v>347543374178</v>
      </c>
    </row>
    <row r="87" spans="1:18" ht="21.75" customHeight="1">
      <c r="A87" s="6" t="s">
        <v>226</v>
      </c>
      <c r="C87" s="24" t="s">
        <v>228</v>
      </c>
      <c r="D87" s="13"/>
      <c r="E87" s="13"/>
      <c r="F87" s="16">
        <v>18</v>
      </c>
      <c r="H87" s="15">
        <v>74245216786</v>
      </c>
      <c r="J87" s="15">
        <v>0</v>
      </c>
      <c r="L87" s="15">
        <f t="shared" si="2"/>
        <v>74245216786</v>
      </c>
      <c r="N87" s="15">
        <v>295955701191</v>
      </c>
      <c r="P87" s="15">
        <v>0</v>
      </c>
      <c r="R87" s="15">
        <f t="shared" si="3"/>
        <v>295955701191</v>
      </c>
    </row>
    <row r="88" spans="1:18" ht="21.75" customHeight="1">
      <c r="A88" s="6" t="s">
        <v>187</v>
      </c>
      <c r="C88" s="24" t="s">
        <v>189</v>
      </c>
      <c r="D88" s="13"/>
      <c r="E88" s="13"/>
      <c r="F88" s="16">
        <v>18</v>
      </c>
      <c r="H88" s="15">
        <v>101362365390</v>
      </c>
      <c r="J88" s="15">
        <v>0</v>
      </c>
      <c r="L88" s="15">
        <f t="shared" si="2"/>
        <v>101362365390</v>
      </c>
      <c r="N88" s="15">
        <v>527081571421</v>
      </c>
      <c r="P88" s="15">
        <v>0</v>
      </c>
      <c r="R88" s="15">
        <f t="shared" si="3"/>
        <v>527081571421</v>
      </c>
    </row>
    <row r="89" spans="1:18" ht="21.75" customHeight="1">
      <c r="A89" s="6" t="s">
        <v>394</v>
      </c>
      <c r="C89" s="24" t="s">
        <v>443</v>
      </c>
      <c r="D89" s="13"/>
      <c r="E89" s="13"/>
      <c r="F89" s="16">
        <v>18</v>
      </c>
      <c r="H89" s="15">
        <v>0</v>
      </c>
      <c r="J89" s="15">
        <v>0</v>
      </c>
      <c r="L89" s="15">
        <f t="shared" si="2"/>
        <v>0</v>
      </c>
      <c r="N89" s="15">
        <f>70895095181+30</f>
        <v>70895095211</v>
      </c>
      <c r="P89" s="15">
        <v>0</v>
      </c>
      <c r="R89" s="15">
        <f t="shared" si="3"/>
        <v>70895095211</v>
      </c>
    </row>
    <row r="90" spans="1:18" ht="21.75" customHeight="1">
      <c r="A90" s="6" t="s">
        <v>168</v>
      </c>
      <c r="C90" s="24" t="s">
        <v>170</v>
      </c>
      <c r="D90" s="13"/>
      <c r="E90" s="13"/>
      <c r="F90" s="16">
        <v>18</v>
      </c>
      <c r="H90" s="15">
        <v>27208033743</v>
      </c>
      <c r="J90" s="15">
        <v>0</v>
      </c>
      <c r="L90" s="15">
        <f t="shared" si="2"/>
        <v>27208033743</v>
      </c>
      <c r="N90" s="15">
        <v>178162280090</v>
      </c>
      <c r="P90" s="15">
        <v>0</v>
      </c>
      <c r="R90" s="15">
        <f t="shared" si="3"/>
        <v>178162280090</v>
      </c>
    </row>
    <row r="91" spans="1:18" ht="21.75" customHeight="1">
      <c r="A91" s="6" t="s">
        <v>131</v>
      </c>
      <c r="C91" s="24" t="s">
        <v>133</v>
      </c>
      <c r="D91" s="13"/>
      <c r="E91" s="13"/>
      <c r="F91" s="16">
        <v>18</v>
      </c>
      <c r="H91" s="15">
        <v>94791501629</v>
      </c>
      <c r="J91" s="15">
        <v>0</v>
      </c>
      <c r="L91" s="15">
        <f t="shared" si="2"/>
        <v>94791501629</v>
      </c>
      <c r="N91" s="15">
        <v>577684919376</v>
      </c>
      <c r="P91" s="15">
        <v>0</v>
      </c>
      <c r="R91" s="15">
        <f t="shared" si="3"/>
        <v>577684919376</v>
      </c>
    </row>
    <row r="92" spans="1:18" ht="21.75" customHeight="1">
      <c r="A92" s="6" t="s">
        <v>395</v>
      </c>
      <c r="C92" s="24" t="s">
        <v>444</v>
      </c>
      <c r="D92" s="13"/>
      <c r="E92" s="13"/>
      <c r="F92" s="16">
        <v>18</v>
      </c>
      <c r="H92" s="15">
        <v>0</v>
      </c>
      <c r="J92" s="15">
        <v>0</v>
      </c>
      <c r="L92" s="15">
        <f t="shared" si="2"/>
        <v>0</v>
      </c>
      <c r="N92" s="15">
        <v>219643761993</v>
      </c>
      <c r="P92" s="15">
        <v>0</v>
      </c>
      <c r="R92" s="15">
        <f t="shared" si="3"/>
        <v>219643761993</v>
      </c>
    </row>
    <row r="93" spans="1:18" ht="21.75" customHeight="1">
      <c r="A93" s="7" t="s">
        <v>165</v>
      </c>
      <c r="C93" s="24" t="s">
        <v>167</v>
      </c>
      <c r="D93" s="13"/>
      <c r="E93" s="13"/>
      <c r="F93" s="16">
        <v>18</v>
      </c>
      <c r="H93" s="17">
        <v>25401950430</v>
      </c>
      <c r="J93" s="17">
        <v>0</v>
      </c>
      <c r="L93" s="15">
        <f t="shared" si="2"/>
        <v>25401950430</v>
      </c>
      <c r="N93" s="17">
        <v>44482965348</v>
      </c>
      <c r="P93" s="17">
        <v>0</v>
      </c>
      <c r="R93" s="15">
        <f t="shared" si="3"/>
        <v>44482965348</v>
      </c>
    </row>
    <row r="94" spans="1:18" ht="21.75" customHeight="1" thickBot="1">
      <c r="A94" s="9" t="s">
        <v>55</v>
      </c>
      <c r="C94" s="15"/>
      <c r="D94" s="13"/>
      <c r="E94" s="13"/>
      <c r="F94" s="15"/>
      <c r="H94" s="18">
        <f>SUM(H8:H93)</f>
        <v>7667289430952</v>
      </c>
      <c r="J94" s="18">
        <f>SUM(J8:J93)</f>
        <v>0</v>
      </c>
      <c r="L94" s="18">
        <f>SUM(L8:L93)</f>
        <v>7667289430952</v>
      </c>
      <c r="N94" s="18">
        <f>SUM(N8:N93)</f>
        <v>47292368687763</v>
      </c>
      <c r="P94" s="18">
        <f>SUM(P8:P93)</f>
        <v>0</v>
      </c>
      <c r="R94" s="18">
        <f>SUM(R8:R93)</f>
        <v>47292368687763</v>
      </c>
    </row>
    <row r="95" spans="1:18" ht="13.5" thickTop="1">
      <c r="C95" s="13"/>
      <c r="D95" s="13"/>
      <c r="E95" s="13"/>
      <c r="F95" s="13"/>
    </row>
    <row r="96" spans="1:18">
      <c r="C96" s="13"/>
      <c r="D96" s="13"/>
      <c r="E96" s="13"/>
      <c r="F96" s="13"/>
      <c r="N96" s="23"/>
    </row>
    <row r="97" spans="8:14">
      <c r="N97" s="23"/>
    </row>
    <row r="98" spans="8:14">
      <c r="H98" s="23"/>
      <c r="N98" s="23"/>
    </row>
    <row r="99" spans="8:14">
      <c r="N99" s="23"/>
    </row>
    <row r="102" spans="8:14">
      <c r="N102" s="23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honeticPr fontId="6" type="noConversion"/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9"/>
  <sheetViews>
    <sheetView rightToLeft="1" workbookViewId="0">
      <selection activeCell="M21" sqref="M21"/>
    </sheetView>
  </sheetViews>
  <sheetFormatPr defaultRowHeight="12.75"/>
  <cols>
    <col min="1" max="1" width="39" customWidth="1"/>
    <col min="2" max="2" width="1.28515625" customWidth="1"/>
    <col min="3" max="3" width="17.85546875" bestFit="1" customWidth="1"/>
    <col min="4" max="4" width="1.28515625" customWidth="1"/>
    <col min="5" max="5" width="15.28515625" bestFit="1" customWidth="1"/>
    <col min="6" max="6" width="1.28515625" customWidth="1"/>
    <col min="7" max="7" width="17.7109375" bestFit="1" customWidth="1"/>
    <col min="8" max="8" width="1.28515625" customWidth="1"/>
    <col min="9" max="9" width="18.7109375" bestFit="1" customWidth="1"/>
    <col min="10" max="10" width="1.28515625" customWidth="1"/>
    <col min="11" max="11" width="14.85546875" bestFit="1" customWidth="1"/>
    <col min="12" max="12" width="1.28515625" customWidth="1"/>
    <col min="13" max="13" width="19" bestFit="1" customWidth="1"/>
    <col min="14" max="14" width="0.28515625" customWidth="1"/>
  </cols>
  <sheetData>
    <row r="1" spans="1:13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4.45" customHeight="1"/>
    <row r="5" spans="1:13" ht="14.45" customHeight="1">
      <c r="A5" s="55" t="s">
        <v>445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4.45" customHeight="1">
      <c r="A6" s="56" t="s">
        <v>330</v>
      </c>
      <c r="C6" s="56" t="s">
        <v>346</v>
      </c>
      <c r="D6" s="56"/>
      <c r="E6" s="56"/>
      <c r="F6" s="56"/>
      <c r="G6" s="56"/>
      <c r="I6" s="56" t="s">
        <v>347</v>
      </c>
      <c r="J6" s="56"/>
      <c r="K6" s="56"/>
      <c r="L6" s="56"/>
      <c r="M6" s="56"/>
    </row>
    <row r="7" spans="1:13" ht="29.1" customHeight="1">
      <c r="A7" s="56"/>
      <c r="C7" s="11" t="s">
        <v>425</v>
      </c>
      <c r="D7" s="3"/>
      <c r="E7" s="11" t="s">
        <v>419</v>
      </c>
      <c r="F7" s="3"/>
      <c r="G7" s="11" t="s">
        <v>426</v>
      </c>
      <c r="I7" s="11" t="s">
        <v>425</v>
      </c>
      <c r="J7" s="3"/>
      <c r="K7" s="11" t="s">
        <v>419</v>
      </c>
      <c r="L7" s="3"/>
      <c r="M7" s="11" t="s">
        <v>426</v>
      </c>
    </row>
    <row r="8" spans="1:13" ht="21.75" customHeight="1">
      <c r="A8" s="5" t="s">
        <v>461</v>
      </c>
      <c r="C8" s="12">
        <v>1492101419970</v>
      </c>
      <c r="D8" s="13"/>
      <c r="E8" s="12">
        <v>24712462</v>
      </c>
      <c r="F8" s="13"/>
      <c r="G8" s="12">
        <v>1492076707508</v>
      </c>
      <c r="H8" s="13"/>
      <c r="I8" s="12">
        <v>6417791252413</v>
      </c>
      <c r="J8" s="13"/>
      <c r="K8" s="12">
        <v>417947571</v>
      </c>
      <c r="L8" s="13"/>
      <c r="M8" s="12">
        <v>6417373304842</v>
      </c>
    </row>
    <row r="9" spans="1:13" ht="21.75" customHeight="1">
      <c r="A9" s="6" t="s">
        <v>462</v>
      </c>
      <c r="C9" s="15">
        <v>69475049663</v>
      </c>
      <c r="D9" s="13"/>
      <c r="E9" s="15">
        <v>222298022</v>
      </c>
      <c r="F9" s="13"/>
      <c r="G9" s="15">
        <v>69252751641</v>
      </c>
      <c r="H9" s="13"/>
      <c r="I9" s="15">
        <v>290116305508</v>
      </c>
      <c r="J9" s="13"/>
      <c r="K9" s="15">
        <v>306781572</v>
      </c>
      <c r="L9" s="13"/>
      <c r="M9" s="15">
        <v>289809523936</v>
      </c>
    </row>
    <row r="10" spans="1:13" ht="21.75" customHeight="1">
      <c r="A10" s="6" t="s">
        <v>455</v>
      </c>
      <c r="C10" s="15">
        <v>231656567466</v>
      </c>
      <c r="D10" s="13"/>
      <c r="E10" s="15">
        <v>-1090227419</v>
      </c>
      <c r="F10" s="13"/>
      <c r="G10" s="15">
        <v>232746794885</v>
      </c>
      <c r="H10" s="13"/>
      <c r="I10" s="15">
        <v>978624411035</v>
      </c>
      <c r="J10" s="13"/>
      <c r="K10" s="15">
        <v>810345546</v>
      </c>
      <c r="L10" s="13"/>
      <c r="M10" s="15">
        <v>977814065489</v>
      </c>
    </row>
    <row r="11" spans="1:13" ht="21.75" customHeight="1">
      <c r="A11" s="6" t="s">
        <v>454</v>
      </c>
      <c r="C11" s="15">
        <v>16291954747</v>
      </c>
      <c r="D11" s="13"/>
      <c r="E11" s="15">
        <v>1</v>
      </c>
      <c r="F11" s="13"/>
      <c r="G11" s="15">
        <v>16291954746</v>
      </c>
      <c r="H11" s="13"/>
      <c r="I11" s="15">
        <v>65163838357</v>
      </c>
      <c r="J11" s="13"/>
      <c r="K11" s="15">
        <v>80067289</v>
      </c>
      <c r="L11" s="13"/>
      <c r="M11" s="15">
        <v>65083771068</v>
      </c>
    </row>
    <row r="12" spans="1:13" ht="21.75" customHeight="1">
      <c r="A12" s="6" t="s">
        <v>456</v>
      </c>
      <c r="C12" s="15">
        <v>420736376764</v>
      </c>
      <c r="D12" s="13"/>
      <c r="E12" s="15">
        <v>1414295153</v>
      </c>
      <c r="F12" s="13"/>
      <c r="G12" s="15">
        <v>419322081611</v>
      </c>
      <c r="H12" s="13"/>
      <c r="I12" s="15">
        <v>2726216942167</v>
      </c>
      <c r="J12" s="13"/>
      <c r="K12" s="15">
        <v>2568850633</v>
      </c>
      <c r="L12" s="13"/>
      <c r="M12" s="15">
        <v>2723648091534</v>
      </c>
    </row>
    <row r="13" spans="1:13" ht="21.75" customHeight="1">
      <c r="A13" s="6" t="s">
        <v>463</v>
      </c>
      <c r="C13" s="15">
        <v>1129250182096</v>
      </c>
      <c r="D13" s="13"/>
      <c r="E13" s="15">
        <v>47645005</v>
      </c>
      <c r="F13" s="13"/>
      <c r="G13" s="15">
        <v>1129202537091</v>
      </c>
      <c r="H13" s="13"/>
      <c r="I13" s="15">
        <v>4519959493433</v>
      </c>
      <c r="J13" s="13"/>
      <c r="K13" s="15">
        <v>4847425683</v>
      </c>
      <c r="L13" s="13"/>
      <c r="M13" s="15">
        <v>4515112067750</v>
      </c>
    </row>
    <row r="14" spans="1:13" ht="21.75" customHeight="1">
      <c r="A14" s="6" t="s">
        <v>458</v>
      </c>
      <c r="C14" s="15">
        <v>493174331022</v>
      </c>
      <c r="D14" s="13"/>
      <c r="E14" s="15">
        <v>3482575975</v>
      </c>
      <c r="F14" s="13"/>
      <c r="G14" s="15">
        <v>489691755047</v>
      </c>
      <c r="H14" s="13"/>
      <c r="I14" s="15">
        <v>1264472569062</v>
      </c>
      <c r="J14" s="13"/>
      <c r="K14" s="15">
        <v>4830505843</v>
      </c>
      <c r="L14" s="13"/>
      <c r="M14" s="15">
        <v>1259642063219</v>
      </c>
    </row>
    <row r="15" spans="1:13" ht="21.75" customHeight="1">
      <c r="A15" s="6" t="s">
        <v>19</v>
      </c>
      <c r="C15" s="15">
        <v>1342215850259</v>
      </c>
      <c r="D15" s="13"/>
      <c r="E15" s="15">
        <v>5790700011</v>
      </c>
      <c r="F15" s="13"/>
      <c r="G15" s="15">
        <v>1336425150248</v>
      </c>
      <c r="H15" s="13"/>
      <c r="I15" s="15">
        <v>3180088402126</v>
      </c>
      <c r="J15" s="13"/>
      <c r="K15" s="15">
        <v>9970903810</v>
      </c>
      <c r="L15" s="13"/>
      <c r="M15" s="15">
        <v>3170117498316</v>
      </c>
    </row>
    <row r="16" spans="1:13" ht="21.75" customHeight="1">
      <c r="A16" s="6" t="s">
        <v>459</v>
      </c>
      <c r="C16" s="15">
        <v>57205479444</v>
      </c>
      <c r="D16" s="13"/>
      <c r="E16" s="15">
        <v>896761329</v>
      </c>
      <c r="F16" s="13"/>
      <c r="G16" s="15">
        <v>56308718115</v>
      </c>
      <c r="H16" s="13"/>
      <c r="I16" s="15">
        <v>293308098435</v>
      </c>
      <c r="J16" s="13"/>
      <c r="K16" s="15">
        <v>896761329</v>
      </c>
      <c r="L16" s="13"/>
      <c r="M16" s="15">
        <v>292411337106</v>
      </c>
    </row>
    <row r="17" spans="1:13" ht="21.75" customHeight="1">
      <c r="A17" s="6" t="s">
        <v>464</v>
      </c>
      <c r="C17" s="15">
        <v>0</v>
      </c>
      <c r="D17" s="13"/>
      <c r="E17" s="15">
        <v>0</v>
      </c>
      <c r="F17" s="13"/>
      <c r="G17" s="15">
        <v>0</v>
      </c>
      <c r="H17" s="13"/>
      <c r="I17" s="15">
        <v>211130316</v>
      </c>
      <c r="J17" s="13"/>
      <c r="K17" s="15">
        <v>0</v>
      </c>
      <c r="L17" s="13"/>
      <c r="M17" s="15">
        <v>211130316</v>
      </c>
    </row>
    <row r="18" spans="1:13" ht="21.75" customHeight="1">
      <c r="A18" s="6" t="s">
        <v>465</v>
      </c>
      <c r="C18" s="15">
        <v>0</v>
      </c>
      <c r="D18" s="13"/>
      <c r="E18" s="15">
        <v>0</v>
      </c>
      <c r="F18" s="13"/>
      <c r="G18" s="15">
        <v>0</v>
      </c>
      <c r="H18" s="13"/>
      <c r="I18" s="15">
        <v>9969490</v>
      </c>
      <c r="J18" s="13"/>
      <c r="K18" s="15">
        <v>0</v>
      </c>
      <c r="L18" s="13"/>
      <c r="M18" s="15">
        <v>9969490</v>
      </c>
    </row>
    <row r="19" spans="1:13" ht="21.75" customHeight="1">
      <c r="A19" s="6" t="s">
        <v>460</v>
      </c>
      <c r="C19" s="15">
        <v>2177</v>
      </c>
      <c r="D19" s="13"/>
      <c r="E19" s="15">
        <v>0</v>
      </c>
      <c r="F19" s="13"/>
      <c r="G19" s="15">
        <v>2177</v>
      </c>
      <c r="H19" s="13"/>
      <c r="I19" s="15">
        <v>7985</v>
      </c>
      <c r="J19" s="13"/>
      <c r="K19" s="15">
        <v>0</v>
      </c>
      <c r="L19" s="13"/>
      <c r="M19" s="15">
        <v>7985</v>
      </c>
    </row>
    <row r="20" spans="1:13" ht="21.75" customHeight="1">
      <c r="A20" s="6" t="s">
        <v>466</v>
      </c>
      <c r="C20" s="15">
        <v>0</v>
      </c>
      <c r="D20" s="13"/>
      <c r="E20" s="15">
        <v>0</v>
      </c>
      <c r="F20" s="13"/>
      <c r="G20" s="15">
        <v>0</v>
      </c>
      <c r="H20" s="13"/>
      <c r="I20" s="15">
        <v>3096494</v>
      </c>
      <c r="J20" s="13"/>
      <c r="K20" s="15">
        <v>0</v>
      </c>
      <c r="L20" s="13"/>
      <c r="M20" s="15">
        <v>3096494</v>
      </c>
    </row>
    <row r="21" spans="1:13" ht="21.75" customHeight="1" thickBot="1">
      <c r="A21" s="9" t="s">
        <v>55</v>
      </c>
      <c r="C21" s="18">
        <f>SUM(C8:C20)</f>
        <v>5252107213608</v>
      </c>
      <c r="D21" s="13"/>
      <c r="E21" s="18">
        <f>SUM(E8:E20)</f>
        <v>10788760539</v>
      </c>
      <c r="F21" s="13"/>
      <c r="G21" s="18">
        <f>SUM(G8:G20)</f>
        <v>5241318453069</v>
      </c>
      <c r="H21" s="13"/>
      <c r="I21" s="18">
        <f>SUM(I8:I20)</f>
        <v>19735965516821</v>
      </c>
      <c r="J21" s="13"/>
      <c r="K21" s="18">
        <f>SUM(K8:K20)</f>
        <v>24729589276</v>
      </c>
      <c r="L21" s="13"/>
      <c r="M21" s="18">
        <f>SUM(M8:M20)</f>
        <v>19711235927545</v>
      </c>
    </row>
    <row r="22" spans="1:13" ht="13.5" thickTop="1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>
      <c r="C23" s="13"/>
      <c r="D23" s="13"/>
      <c r="E23" s="13"/>
      <c r="F23" s="13"/>
      <c r="G23" s="13"/>
      <c r="H23" s="13"/>
      <c r="I23" s="23"/>
      <c r="J23" s="13"/>
      <c r="K23" s="23"/>
      <c r="L23" s="13"/>
      <c r="M23" s="13"/>
    </row>
    <row r="24" spans="1:13">
      <c r="C24" s="20"/>
      <c r="I24" s="20"/>
    </row>
    <row r="25" spans="1:13">
      <c r="I25" s="20"/>
      <c r="K25" s="20"/>
    </row>
    <row r="26" spans="1:13">
      <c r="E26" s="20"/>
      <c r="I26" s="20"/>
    </row>
    <row r="28" spans="1:13">
      <c r="C28" s="20"/>
    </row>
    <row r="29" spans="1:13">
      <c r="E29" s="2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13"/>
  <sheetViews>
    <sheetView rightToLeft="1" workbookViewId="0">
      <selection activeCell="B7" sqref="A7:XFD7"/>
    </sheetView>
  </sheetViews>
  <sheetFormatPr defaultRowHeight="18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20.140625" bestFit="1" customWidth="1"/>
    <col min="14" max="14" width="1.28515625" customWidth="1"/>
    <col min="15" max="15" width="20" bestFit="1" customWidth="1"/>
    <col min="16" max="16" width="1.28515625" customWidth="1"/>
    <col min="17" max="17" width="19.140625" customWidth="1"/>
    <col min="18" max="18" width="23.42578125" style="15" bestFit="1" customWidth="1"/>
    <col min="19" max="19" width="17.85546875" style="15" bestFit="1" customWidth="1"/>
    <col min="20" max="21" width="15" style="15" bestFit="1" customWidth="1"/>
    <col min="22" max="22" width="19.85546875" style="15" bestFit="1" customWidth="1"/>
  </cols>
  <sheetData>
    <row r="1" spans="1:17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4.45" customHeight="1"/>
    <row r="5" spans="1:17" ht="14.45" customHeight="1">
      <c r="A5" s="55" t="s">
        <v>446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14.45" customHeight="1">
      <c r="A6" s="56" t="s">
        <v>330</v>
      </c>
      <c r="C6" s="56" t="s">
        <v>346</v>
      </c>
      <c r="D6" s="56"/>
      <c r="E6" s="56"/>
      <c r="F6" s="56"/>
      <c r="G6" s="56"/>
      <c r="H6" s="56"/>
      <c r="I6" s="56"/>
      <c r="K6" s="56" t="s">
        <v>347</v>
      </c>
      <c r="L6" s="56"/>
      <c r="M6" s="56"/>
      <c r="N6" s="56"/>
      <c r="O6" s="56"/>
      <c r="P6" s="56"/>
      <c r="Q6" s="56"/>
    </row>
    <row r="7" spans="1:17" ht="48" customHeight="1">
      <c r="A7" s="56"/>
      <c r="C7" s="11" t="s">
        <v>13</v>
      </c>
      <c r="D7" s="3"/>
      <c r="E7" s="11" t="s">
        <v>447</v>
      </c>
      <c r="F7" s="3"/>
      <c r="G7" s="11" t="s">
        <v>448</v>
      </c>
      <c r="H7" s="3"/>
      <c r="I7" s="11" t="s">
        <v>449</v>
      </c>
      <c r="K7" s="11" t="s">
        <v>13</v>
      </c>
      <c r="L7" s="3"/>
      <c r="M7" s="11" t="s">
        <v>447</v>
      </c>
      <c r="N7" s="3"/>
      <c r="O7" s="11" t="s">
        <v>448</v>
      </c>
      <c r="P7" s="3"/>
      <c r="Q7" s="11" t="s">
        <v>449</v>
      </c>
    </row>
    <row r="8" spans="1:17" ht="21.75" customHeight="1">
      <c r="A8" s="5" t="s">
        <v>126</v>
      </c>
      <c r="C8" s="12">
        <v>5000</v>
      </c>
      <c r="D8" s="13"/>
      <c r="E8" s="12">
        <v>4668460145</v>
      </c>
      <c r="F8" s="13"/>
      <c r="G8" s="12">
        <v>4598367008</v>
      </c>
      <c r="H8" s="13"/>
      <c r="I8" s="12">
        <v>70093137</v>
      </c>
      <c r="J8" s="13"/>
      <c r="K8" s="12">
        <v>15000</v>
      </c>
      <c r="L8" s="13"/>
      <c r="M8" s="12">
        <v>13865956288</v>
      </c>
      <c r="N8" s="13"/>
      <c r="O8" s="12">
        <v>13521706036</v>
      </c>
      <c r="P8" s="13"/>
      <c r="Q8" s="12">
        <v>344250252</v>
      </c>
    </row>
    <row r="9" spans="1:17" ht="21.75" customHeight="1">
      <c r="A9" s="6" t="s">
        <v>129</v>
      </c>
      <c r="C9" s="15">
        <v>5000</v>
      </c>
      <c r="D9" s="13"/>
      <c r="E9" s="15">
        <v>4415097986</v>
      </c>
      <c r="F9" s="13"/>
      <c r="G9" s="15">
        <v>4499491063</v>
      </c>
      <c r="H9" s="13"/>
      <c r="I9" s="15">
        <v>-84393077</v>
      </c>
      <c r="J9" s="13"/>
      <c r="K9" s="15">
        <v>10000</v>
      </c>
      <c r="L9" s="13"/>
      <c r="M9" s="15">
        <v>9164237049</v>
      </c>
      <c r="N9" s="13"/>
      <c r="O9" s="15">
        <v>8998675438</v>
      </c>
      <c r="P9" s="13"/>
      <c r="Q9" s="15">
        <v>165561611</v>
      </c>
    </row>
    <row r="10" spans="1:17" ht="21.75" customHeight="1">
      <c r="A10" s="6" t="s">
        <v>131</v>
      </c>
      <c r="C10" s="15">
        <v>8875000</v>
      </c>
      <c r="D10" s="13"/>
      <c r="E10" s="15">
        <v>8875000000000</v>
      </c>
      <c r="F10" s="13"/>
      <c r="G10" s="15">
        <v>8426665507812</v>
      </c>
      <c r="H10" s="13"/>
      <c r="I10" s="15">
        <v>448334492188</v>
      </c>
      <c r="J10" s="13"/>
      <c r="K10" s="15">
        <v>8875000</v>
      </c>
      <c r="L10" s="13"/>
      <c r="M10" s="15">
        <v>8875000000000</v>
      </c>
      <c r="N10" s="13"/>
      <c r="O10" s="15">
        <v>7694747699149</v>
      </c>
      <c r="P10" s="13"/>
      <c r="Q10" s="15">
        <v>1180252300851</v>
      </c>
    </row>
    <row r="11" spans="1:17" ht="21.75" customHeight="1">
      <c r="A11" s="6" t="s">
        <v>375</v>
      </c>
      <c r="C11" s="15">
        <v>0</v>
      </c>
      <c r="D11" s="13"/>
      <c r="E11" s="15">
        <v>0</v>
      </c>
      <c r="F11" s="13"/>
      <c r="G11" s="15">
        <v>0</v>
      </c>
      <c r="H11" s="13"/>
      <c r="I11" s="15">
        <v>0</v>
      </c>
      <c r="J11" s="13"/>
      <c r="K11" s="15">
        <v>3479886</v>
      </c>
      <c r="L11" s="13"/>
      <c r="M11" s="15">
        <v>2714717757119</v>
      </c>
      <c r="N11" s="13"/>
      <c r="O11" s="15">
        <v>2833923003060</v>
      </c>
      <c r="P11" s="13"/>
      <c r="Q11" s="15">
        <v>-119205245941</v>
      </c>
    </row>
    <row r="12" spans="1:17" ht="21.75" customHeight="1">
      <c r="A12" s="6" t="s">
        <v>134</v>
      </c>
      <c r="C12" s="15">
        <v>24809</v>
      </c>
      <c r="D12" s="13"/>
      <c r="E12" s="15">
        <v>21448116245</v>
      </c>
      <c r="F12" s="13"/>
      <c r="G12" s="15">
        <v>20327691456</v>
      </c>
      <c r="H12" s="13"/>
      <c r="I12" s="15">
        <v>1120424789</v>
      </c>
      <c r="J12" s="13"/>
      <c r="K12" s="15">
        <v>24809</v>
      </c>
      <c r="L12" s="13"/>
      <c r="M12" s="15">
        <v>21448116245</v>
      </c>
      <c r="N12" s="13"/>
      <c r="O12" s="15">
        <v>22436406793</v>
      </c>
      <c r="P12" s="13"/>
      <c r="Q12" s="15">
        <v>-988290548</v>
      </c>
    </row>
    <row r="13" spans="1:17" ht="21.75" customHeight="1">
      <c r="A13" s="6" t="s">
        <v>137</v>
      </c>
      <c r="C13" s="15">
        <v>0</v>
      </c>
      <c r="D13" s="13"/>
      <c r="E13" s="15">
        <v>0</v>
      </c>
      <c r="F13" s="13"/>
      <c r="G13" s="15">
        <v>0</v>
      </c>
      <c r="H13" s="13"/>
      <c r="I13" s="15">
        <v>0</v>
      </c>
      <c r="J13" s="13"/>
      <c r="K13" s="15">
        <v>100000</v>
      </c>
      <c r="L13" s="13"/>
      <c r="M13" s="15">
        <v>94984531250</v>
      </c>
      <c r="N13" s="13"/>
      <c r="O13" s="15">
        <v>89983687500</v>
      </c>
      <c r="P13" s="13"/>
      <c r="Q13" s="15">
        <v>5000843750</v>
      </c>
    </row>
    <row r="14" spans="1:17" ht="21.75" customHeight="1">
      <c r="A14" s="6" t="s">
        <v>388</v>
      </c>
      <c r="C14" s="15">
        <v>0</v>
      </c>
      <c r="D14" s="13"/>
      <c r="E14" s="15">
        <v>0</v>
      </c>
      <c r="F14" s="13"/>
      <c r="G14" s="15">
        <v>0</v>
      </c>
      <c r="H14" s="13"/>
      <c r="I14" s="15">
        <v>0</v>
      </c>
      <c r="J14" s="13"/>
      <c r="K14" s="15">
        <v>3632950</v>
      </c>
      <c r="L14" s="13"/>
      <c r="M14" s="15">
        <v>3632950000000</v>
      </c>
      <c r="N14" s="13"/>
      <c r="O14" s="15">
        <v>3428447327271</v>
      </c>
      <c r="P14" s="13"/>
      <c r="Q14" s="15">
        <v>204502672729</v>
      </c>
    </row>
    <row r="15" spans="1:17" ht="21.75" customHeight="1">
      <c r="A15" s="6" t="s">
        <v>160</v>
      </c>
      <c r="C15" s="15">
        <v>798450</v>
      </c>
      <c r="D15" s="13"/>
      <c r="E15" s="15">
        <v>798450000000</v>
      </c>
      <c r="F15" s="13"/>
      <c r="G15" s="15">
        <v>786269049606</v>
      </c>
      <c r="H15" s="13"/>
      <c r="I15" s="15">
        <v>12180950394</v>
      </c>
      <c r="J15" s="13"/>
      <c r="K15" s="15">
        <v>798450</v>
      </c>
      <c r="L15" s="13"/>
      <c r="M15" s="15">
        <v>798450000000</v>
      </c>
      <c r="N15" s="13"/>
      <c r="O15" s="15">
        <v>732564841052</v>
      </c>
      <c r="P15" s="13"/>
      <c r="Q15" s="15">
        <v>65885158948</v>
      </c>
    </row>
    <row r="16" spans="1:17" ht="21.75" customHeight="1">
      <c r="A16" s="6" t="s">
        <v>378</v>
      </c>
      <c r="C16" s="15">
        <v>0</v>
      </c>
      <c r="D16" s="13"/>
      <c r="E16" s="15">
        <v>0</v>
      </c>
      <c r="F16" s="13"/>
      <c r="G16" s="15">
        <v>0</v>
      </c>
      <c r="H16" s="13"/>
      <c r="I16" s="15">
        <v>0</v>
      </c>
      <c r="J16" s="13"/>
      <c r="K16" s="15">
        <v>1003700</v>
      </c>
      <c r="L16" s="13"/>
      <c r="M16" s="15">
        <v>1003700000000</v>
      </c>
      <c r="N16" s="13"/>
      <c r="O16" s="15">
        <v>992138184354</v>
      </c>
      <c r="P16" s="13"/>
      <c r="Q16" s="15">
        <v>11561815646</v>
      </c>
    </row>
    <row r="17" spans="1:17" ht="21.75" customHeight="1">
      <c r="A17" s="6" t="s">
        <v>379</v>
      </c>
      <c r="C17" s="15">
        <v>0</v>
      </c>
      <c r="D17" s="13"/>
      <c r="E17" s="15">
        <v>0</v>
      </c>
      <c r="F17" s="13"/>
      <c r="G17" s="15">
        <v>0</v>
      </c>
      <c r="H17" s="13"/>
      <c r="I17" s="15">
        <v>0</v>
      </c>
      <c r="J17" s="13"/>
      <c r="K17" s="15">
        <v>30500</v>
      </c>
      <c r="L17" s="13"/>
      <c r="M17" s="15">
        <v>30500000000</v>
      </c>
      <c r="N17" s="13"/>
      <c r="O17" s="15">
        <v>29778461675</v>
      </c>
      <c r="P17" s="13"/>
      <c r="Q17" s="15">
        <v>721538325</v>
      </c>
    </row>
    <row r="18" spans="1:17" ht="21.75" customHeight="1">
      <c r="A18" s="6" t="s">
        <v>360</v>
      </c>
      <c r="C18" s="15">
        <v>0</v>
      </c>
      <c r="D18" s="13"/>
      <c r="E18" s="15">
        <v>0</v>
      </c>
      <c r="F18" s="13"/>
      <c r="G18" s="15">
        <v>0</v>
      </c>
      <c r="H18" s="13"/>
      <c r="I18" s="15">
        <v>0</v>
      </c>
      <c r="J18" s="13"/>
      <c r="K18" s="15">
        <v>240000000</v>
      </c>
      <c r="L18" s="13"/>
      <c r="M18" s="15">
        <v>135259187018</v>
      </c>
      <c r="N18" s="13"/>
      <c r="O18" s="15">
        <v>130877759864</v>
      </c>
      <c r="P18" s="13"/>
      <c r="Q18" s="15">
        <v>4381427154</v>
      </c>
    </row>
    <row r="19" spans="1:17" ht="21.75" customHeight="1">
      <c r="A19" s="6" t="s">
        <v>19</v>
      </c>
      <c r="C19" s="15">
        <v>298903990</v>
      </c>
      <c r="D19" s="13"/>
      <c r="E19" s="15">
        <v>479999159456</v>
      </c>
      <c r="F19" s="13"/>
      <c r="G19" s="15">
        <v>461244193929</v>
      </c>
      <c r="H19" s="13"/>
      <c r="I19" s="15">
        <v>18754965527</v>
      </c>
      <c r="J19" s="13"/>
      <c r="K19" s="15">
        <v>419810138</v>
      </c>
      <c r="L19" s="13"/>
      <c r="M19" s="15">
        <v>628283989440</v>
      </c>
      <c r="N19" s="13"/>
      <c r="O19" s="15">
        <v>603800825673</v>
      </c>
      <c r="P19" s="13"/>
      <c r="Q19" s="15">
        <v>24483163767</v>
      </c>
    </row>
    <row r="20" spans="1:17" ht="21.75" customHeight="1">
      <c r="A20" s="6" t="s">
        <v>20</v>
      </c>
      <c r="C20" s="15">
        <v>0</v>
      </c>
      <c r="D20" s="13"/>
      <c r="E20" s="15">
        <v>0</v>
      </c>
      <c r="F20" s="13"/>
      <c r="G20" s="15">
        <v>0</v>
      </c>
      <c r="H20" s="13"/>
      <c r="I20" s="15">
        <v>0</v>
      </c>
      <c r="J20" s="13"/>
      <c r="K20" s="15">
        <v>100943280</v>
      </c>
      <c r="L20" s="13"/>
      <c r="M20" s="15">
        <v>419645340119</v>
      </c>
      <c r="N20" s="13"/>
      <c r="O20" s="15">
        <v>408108430560</v>
      </c>
      <c r="P20" s="13"/>
      <c r="Q20" s="15">
        <v>11536909559</v>
      </c>
    </row>
    <row r="21" spans="1:17" ht="21.75" customHeight="1">
      <c r="A21" s="6" t="s">
        <v>363</v>
      </c>
      <c r="C21" s="15">
        <v>0</v>
      </c>
      <c r="D21" s="13"/>
      <c r="E21" s="15">
        <v>0</v>
      </c>
      <c r="F21" s="13"/>
      <c r="G21" s="15">
        <v>0</v>
      </c>
      <c r="H21" s="13"/>
      <c r="I21" s="15">
        <v>0</v>
      </c>
      <c r="J21" s="13"/>
      <c r="K21" s="15">
        <v>4294569</v>
      </c>
      <c r="L21" s="13"/>
      <c r="M21" s="15">
        <v>50023061624</v>
      </c>
      <c r="N21" s="13"/>
      <c r="O21" s="15">
        <v>49419530502</v>
      </c>
      <c r="P21" s="13"/>
      <c r="Q21" s="15">
        <v>603531122</v>
      </c>
    </row>
    <row r="22" spans="1:17" ht="21.75" customHeight="1">
      <c r="A22" s="6" t="s">
        <v>357</v>
      </c>
      <c r="C22" s="15">
        <v>0</v>
      </c>
      <c r="D22" s="13"/>
      <c r="E22" s="15">
        <v>0</v>
      </c>
      <c r="F22" s="13"/>
      <c r="G22" s="15">
        <v>0</v>
      </c>
      <c r="H22" s="13"/>
      <c r="I22" s="15">
        <v>0</v>
      </c>
      <c r="J22" s="13"/>
      <c r="K22" s="15">
        <v>132690289</v>
      </c>
      <c r="L22" s="13"/>
      <c r="M22" s="15">
        <v>408515581705</v>
      </c>
      <c r="N22" s="13"/>
      <c r="O22" s="15">
        <v>396160156604</v>
      </c>
      <c r="P22" s="13"/>
      <c r="Q22" s="15">
        <v>12355425101</v>
      </c>
    </row>
    <row r="23" spans="1:17" ht="21.75" customHeight="1">
      <c r="A23" s="6" t="s">
        <v>22</v>
      </c>
      <c r="C23" s="15">
        <v>1</v>
      </c>
      <c r="D23" s="13"/>
      <c r="E23" s="15">
        <v>1</v>
      </c>
      <c r="F23" s="13"/>
      <c r="G23" s="15">
        <v>5261</v>
      </c>
      <c r="H23" s="13"/>
      <c r="I23" s="15">
        <v>-5260</v>
      </c>
      <c r="J23" s="13"/>
      <c r="K23" s="15">
        <v>1</v>
      </c>
      <c r="L23" s="13"/>
      <c r="M23" s="15">
        <v>1</v>
      </c>
      <c r="N23" s="13"/>
      <c r="O23" s="15">
        <v>5261</v>
      </c>
      <c r="P23" s="13"/>
      <c r="Q23" s="15">
        <v>-5260</v>
      </c>
    </row>
    <row r="24" spans="1:17" ht="21.75" customHeight="1">
      <c r="A24" s="6" t="s">
        <v>23</v>
      </c>
      <c r="C24" s="15">
        <v>0</v>
      </c>
      <c r="D24" s="13"/>
      <c r="E24" s="15">
        <v>0</v>
      </c>
      <c r="F24" s="13"/>
      <c r="G24" s="15">
        <v>0</v>
      </c>
      <c r="H24" s="13"/>
      <c r="I24" s="15">
        <v>0</v>
      </c>
      <c r="J24" s="13"/>
      <c r="K24" s="15">
        <v>56900000</v>
      </c>
      <c r="L24" s="13"/>
      <c r="M24" s="15">
        <v>252762064637</v>
      </c>
      <c r="N24" s="13"/>
      <c r="O24" s="15">
        <v>243960280857</v>
      </c>
      <c r="P24" s="13"/>
      <c r="Q24" s="15">
        <v>8801783780</v>
      </c>
    </row>
    <row r="25" spans="1:17" ht="21.75" customHeight="1">
      <c r="A25" s="6" t="s">
        <v>27</v>
      </c>
      <c r="C25" s="15">
        <v>7215576</v>
      </c>
      <c r="D25" s="13"/>
      <c r="E25" s="15">
        <v>52839321505</v>
      </c>
      <c r="F25" s="13"/>
      <c r="G25" s="15">
        <v>50054443090</v>
      </c>
      <c r="H25" s="13"/>
      <c r="I25" s="15">
        <v>2784878415</v>
      </c>
      <c r="J25" s="13"/>
      <c r="K25" s="15">
        <v>37215576</v>
      </c>
      <c r="L25" s="13"/>
      <c r="M25" s="15">
        <v>191696178329</v>
      </c>
      <c r="N25" s="13"/>
      <c r="O25" s="15">
        <v>184388291620</v>
      </c>
      <c r="P25" s="13"/>
      <c r="Q25" s="15">
        <v>7307886709</v>
      </c>
    </row>
    <row r="26" spans="1:17" ht="21.75" customHeight="1">
      <c r="A26" s="6" t="s">
        <v>29</v>
      </c>
      <c r="C26" s="15">
        <v>0</v>
      </c>
      <c r="D26" s="13"/>
      <c r="E26" s="15">
        <v>0</v>
      </c>
      <c r="F26" s="13"/>
      <c r="G26" s="15">
        <v>0</v>
      </c>
      <c r="H26" s="13"/>
      <c r="I26" s="15">
        <v>0</v>
      </c>
      <c r="J26" s="13"/>
      <c r="K26" s="15">
        <v>69813680</v>
      </c>
      <c r="L26" s="13"/>
      <c r="M26" s="15">
        <v>517592216070</v>
      </c>
      <c r="N26" s="13"/>
      <c r="O26" s="15">
        <v>515236301906</v>
      </c>
      <c r="P26" s="13"/>
      <c r="Q26" s="15">
        <v>2355914164</v>
      </c>
    </row>
    <row r="27" spans="1:17" ht="21.75" customHeight="1">
      <c r="A27" s="6" t="s">
        <v>44</v>
      </c>
      <c r="C27" s="15">
        <v>0</v>
      </c>
      <c r="D27" s="13"/>
      <c r="E27" s="15">
        <v>0</v>
      </c>
      <c r="F27" s="13"/>
      <c r="G27" s="15">
        <v>0</v>
      </c>
      <c r="H27" s="13"/>
      <c r="I27" s="15">
        <v>0</v>
      </c>
      <c r="J27" s="13"/>
      <c r="K27" s="15">
        <v>8600000</v>
      </c>
      <c r="L27" s="13"/>
      <c r="M27" s="15">
        <v>99680567560</v>
      </c>
      <c r="N27" s="13"/>
      <c r="O27" s="15">
        <v>96779728664</v>
      </c>
      <c r="P27" s="13"/>
      <c r="Q27" s="15">
        <v>2900838896</v>
      </c>
    </row>
    <row r="28" spans="1:17" ht="21.75" customHeight="1">
      <c r="A28" s="6" t="s">
        <v>45</v>
      </c>
      <c r="C28" s="15">
        <v>0</v>
      </c>
      <c r="D28" s="13"/>
      <c r="E28" s="15">
        <v>0</v>
      </c>
      <c r="F28" s="13"/>
      <c r="G28" s="15">
        <v>0</v>
      </c>
      <c r="H28" s="13"/>
      <c r="I28" s="15">
        <v>0</v>
      </c>
      <c r="J28" s="13"/>
      <c r="K28" s="15">
        <v>13000000</v>
      </c>
      <c r="L28" s="13"/>
      <c r="M28" s="15">
        <v>39319014072</v>
      </c>
      <c r="N28" s="13"/>
      <c r="O28" s="15">
        <v>38983268021</v>
      </c>
      <c r="P28" s="13"/>
      <c r="Q28" s="15">
        <v>335746051</v>
      </c>
    </row>
    <row r="29" spans="1:17" ht="21.75" customHeight="1">
      <c r="A29" s="6" t="s">
        <v>354</v>
      </c>
      <c r="C29" s="15">
        <v>0</v>
      </c>
      <c r="D29" s="13"/>
      <c r="E29" s="15">
        <v>0</v>
      </c>
      <c r="F29" s="13"/>
      <c r="G29" s="15">
        <v>0</v>
      </c>
      <c r="H29" s="13"/>
      <c r="I29" s="15">
        <v>0</v>
      </c>
      <c r="J29" s="13"/>
      <c r="K29" s="15">
        <v>26300000</v>
      </c>
      <c r="L29" s="13"/>
      <c r="M29" s="15">
        <v>99182919055</v>
      </c>
      <c r="N29" s="13"/>
      <c r="O29" s="15">
        <v>95998496849</v>
      </c>
      <c r="P29" s="13"/>
      <c r="Q29" s="15">
        <v>3184422206</v>
      </c>
    </row>
    <row r="30" spans="1:17" ht="21.75" customHeight="1">
      <c r="A30" s="6" t="s">
        <v>355</v>
      </c>
      <c r="C30" s="15">
        <v>0</v>
      </c>
      <c r="D30" s="13"/>
      <c r="E30" s="15">
        <v>0</v>
      </c>
      <c r="F30" s="13"/>
      <c r="G30" s="15">
        <v>0</v>
      </c>
      <c r="H30" s="13"/>
      <c r="I30" s="15">
        <v>0</v>
      </c>
      <c r="J30" s="13"/>
      <c r="K30" s="15">
        <v>257511534</v>
      </c>
      <c r="L30" s="13"/>
      <c r="M30" s="15">
        <v>262021746485</v>
      </c>
      <c r="N30" s="13"/>
      <c r="O30" s="15">
        <v>254236264760</v>
      </c>
      <c r="P30" s="13"/>
      <c r="Q30" s="15">
        <v>7785481725</v>
      </c>
    </row>
    <row r="31" spans="1:17" ht="21.75" customHeight="1">
      <c r="A31" s="6" t="s">
        <v>359</v>
      </c>
      <c r="C31" s="15">
        <v>0</v>
      </c>
      <c r="D31" s="13"/>
      <c r="E31" s="15">
        <v>0</v>
      </c>
      <c r="F31" s="13"/>
      <c r="G31" s="15">
        <v>0</v>
      </c>
      <c r="H31" s="13"/>
      <c r="I31" s="15">
        <v>0</v>
      </c>
      <c r="J31" s="13"/>
      <c r="K31" s="15">
        <v>119000000</v>
      </c>
      <c r="L31" s="13"/>
      <c r="M31" s="15">
        <v>132672652836</v>
      </c>
      <c r="N31" s="13"/>
      <c r="O31" s="15">
        <v>130929118139</v>
      </c>
      <c r="P31" s="13"/>
      <c r="Q31" s="15">
        <v>1743534697</v>
      </c>
    </row>
    <row r="32" spans="1:17" ht="21.75" customHeight="1">
      <c r="A32" s="6" t="s">
        <v>362</v>
      </c>
      <c r="C32" s="15">
        <v>0</v>
      </c>
      <c r="D32" s="13"/>
      <c r="E32" s="15">
        <v>0</v>
      </c>
      <c r="F32" s="13"/>
      <c r="G32" s="15">
        <v>0</v>
      </c>
      <c r="H32" s="13"/>
      <c r="I32" s="15">
        <v>0</v>
      </c>
      <c r="J32" s="13"/>
      <c r="K32" s="15">
        <v>45860124</v>
      </c>
      <c r="L32" s="13"/>
      <c r="M32" s="15">
        <v>131628963542</v>
      </c>
      <c r="N32" s="13"/>
      <c r="O32" s="15">
        <v>127743945848</v>
      </c>
      <c r="P32" s="13"/>
      <c r="Q32" s="15">
        <v>3885017694</v>
      </c>
    </row>
    <row r="33" spans="1:17" ht="21.75" customHeight="1">
      <c r="A33" s="6" t="s">
        <v>46</v>
      </c>
      <c r="C33" s="15">
        <v>18055038</v>
      </c>
      <c r="D33" s="13"/>
      <c r="E33" s="15">
        <v>264731397176</v>
      </c>
      <c r="F33" s="13"/>
      <c r="G33" s="15">
        <v>267051192593</v>
      </c>
      <c r="H33" s="13"/>
      <c r="I33" s="15">
        <v>-2319795417</v>
      </c>
      <c r="J33" s="13"/>
      <c r="K33" s="15">
        <v>18055038</v>
      </c>
      <c r="L33" s="13"/>
      <c r="M33" s="15">
        <v>264731397176</v>
      </c>
      <c r="N33" s="13"/>
      <c r="O33" s="15">
        <v>267051192593</v>
      </c>
      <c r="P33" s="13"/>
      <c r="Q33" s="15">
        <v>-2319795417</v>
      </c>
    </row>
    <row r="34" spans="1:17" ht="21.75" customHeight="1">
      <c r="A34" s="6" t="s">
        <v>47</v>
      </c>
      <c r="C34" s="15">
        <v>243974</v>
      </c>
      <c r="D34" s="13"/>
      <c r="E34" s="15">
        <v>4718296743</v>
      </c>
      <c r="F34" s="13"/>
      <c r="G34" s="15">
        <v>4516118373</v>
      </c>
      <c r="H34" s="13"/>
      <c r="I34" s="15">
        <v>202178370</v>
      </c>
      <c r="J34" s="13"/>
      <c r="K34" s="15">
        <v>243974</v>
      </c>
      <c r="L34" s="13"/>
      <c r="M34" s="15">
        <v>4718296743</v>
      </c>
      <c r="N34" s="13"/>
      <c r="O34" s="15">
        <v>4516118373</v>
      </c>
      <c r="P34" s="13"/>
      <c r="Q34" s="15">
        <v>202178370</v>
      </c>
    </row>
    <row r="35" spans="1:17" ht="21.75" customHeight="1">
      <c r="A35" s="6" t="s">
        <v>48</v>
      </c>
      <c r="C35" s="15">
        <v>0</v>
      </c>
      <c r="D35" s="13"/>
      <c r="E35" s="15">
        <v>0</v>
      </c>
      <c r="F35" s="13"/>
      <c r="G35" s="15">
        <v>0</v>
      </c>
      <c r="H35" s="13"/>
      <c r="I35" s="15">
        <v>0</v>
      </c>
      <c r="J35" s="13"/>
      <c r="K35" s="15">
        <v>11415000</v>
      </c>
      <c r="L35" s="13"/>
      <c r="M35" s="15">
        <v>170453238193</v>
      </c>
      <c r="N35" s="13"/>
      <c r="O35" s="15">
        <v>165954352086</v>
      </c>
      <c r="P35" s="13"/>
      <c r="Q35" s="15">
        <v>4498886107</v>
      </c>
    </row>
    <row r="36" spans="1:17" ht="21.75" customHeight="1">
      <c r="A36" s="6" t="s">
        <v>51</v>
      </c>
      <c r="C36" s="15">
        <v>0</v>
      </c>
      <c r="D36" s="13"/>
      <c r="E36" s="15">
        <v>0</v>
      </c>
      <c r="F36" s="13"/>
      <c r="G36" s="15">
        <v>0</v>
      </c>
      <c r="H36" s="13"/>
      <c r="I36" s="15">
        <v>0</v>
      </c>
      <c r="J36" s="13"/>
      <c r="K36" s="15">
        <v>9348000</v>
      </c>
      <c r="L36" s="13"/>
      <c r="M36" s="15">
        <v>99429477517</v>
      </c>
      <c r="N36" s="13"/>
      <c r="O36" s="15">
        <v>96532100515</v>
      </c>
      <c r="P36" s="13"/>
      <c r="Q36" s="15">
        <v>2897377002</v>
      </c>
    </row>
    <row r="37" spans="1:17" ht="21.75" customHeight="1">
      <c r="A37" s="6" t="s">
        <v>353</v>
      </c>
      <c r="C37" s="15">
        <v>0</v>
      </c>
      <c r="D37" s="13"/>
      <c r="E37" s="15">
        <v>0</v>
      </c>
      <c r="F37" s="13"/>
      <c r="G37" s="15">
        <v>0</v>
      </c>
      <c r="H37" s="13"/>
      <c r="I37" s="15">
        <v>0</v>
      </c>
      <c r="J37" s="13"/>
      <c r="K37" s="15">
        <v>141003569</v>
      </c>
      <c r="L37" s="13"/>
      <c r="M37" s="15">
        <v>283183216400</v>
      </c>
      <c r="N37" s="13"/>
      <c r="O37" s="15">
        <v>283026433151</v>
      </c>
      <c r="P37" s="13"/>
      <c r="Q37" s="15">
        <v>156783249</v>
      </c>
    </row>
    <row r="38" spans="1:17" ht="21.75" customHeight="1">
      <c r="A38" s="6" t="s">
        <v>358</v>
      </c>
      <c r="C38" s="15">
        <v>0</v>
      </c>
      <c r="D38" s="13"/>
      <c r="E38" s="15">
        <v>0</v>
      </c>
      <c r="F38" s="13"/>
      <c r="G38" s="15">
        <v>0</v>
      </c>
      <c r="H38" s="13"/>
      <c r="I38" s="15">
        <v>0</v>
      </c>
      <c r="J38" s="13"/>
      <c r="K38" s="15">
        <v>6762922</v>
      </c>
      <c r="L38" s="13"/>
      <c r="M38" s="15">
        <v>68377008809</v>
      </c>
      <c r="N38" s="13"/>
      <c r="O38" s="15">
        <v>66307749370</v>
      </c>
      <c r="P38" s="13"/>
      <c r="Q38" s="15">
        <v>2069259439</v>
      </c>
    </row>
    <row r="39" spans="1:17" ht="21.75" customHeight="1">
      <c r="A39" s="6" t="s">
        <v>356</v>
      </c>
      <c r="C39" s="15">
        <v>0</v>
      </c>
      <c r="D39" s="13"/>
      <c r="E39" s="15">
        <v>0</v>
      </c>
      <c r="F39" s="13"/>
      <c r="G39" s="15">
        <v>0</v>
      </c>
      <c r="H39" s="13"/>
      <c r="I39" s="15">
        <v>0</v>
      </c>
      <c r="J39" s="13"/>
      <c r="K39" s="15">
        <v>4213815</v>
      </c>
      <c r="L39" s="13"/>
      <c r="M39" s="15">
        <v>11752237374</v>
      </c>
      <c r="N39" s="13"/>
      <c r="O39" s="15">
        <v>9900544143</v>
      </c>
      <c r="P39" s="13"/>
      <c r="Q39" s="15">
        <v>1851693231</v>
      </c>
    </row>
    <row r="40" spans="1:17" ht="21.75" customHeight="1">
      <c r="A40" s="6" t="s">
        <v>34</v>
      </c>
      <c r="C40" s="15">
        <v>0</v>
      </c>
      <c r="D40" s="13"/>
      <c r="E40" s="15">
        <v>0</v>
      </c>
      <c r="F40" s="13"/>
      <c r="G40" s="15">
        <v>0</v>
      </c>
      <c r="H40" s="13"/>
      <c r="I40" s="15">
        <v>0</v>
      </c>
      <c r="J40" s="13"/>
      <c r="K40" s="15">
        <v>1455829</v>
      </c>
      <c r="L40" s="13"/>
      <c r="M40" s="15">
        <v>8512299962</v>
      </c>
      <c r="N40" s="13"/>
      <c r="O40" s="15">
        <v>8504545624</v>
      </c>
      <c r="P40" s="13"/>
      <c r="Q40" s="15">
        <v>7754338</v>
      </c>
    </row>
    <row r="41" spans="1:17" ht="21.75" customHeight="1">
      <c r="A41" s="6" t="s">
        <v>33</v>
      </c>
      <c r="C41" s="15">
        <v>8150000</v>
      </c>
      <c r="D41" s="13"/>
      <c r="E41" s="15">
        <v>119271350629</v>
      </c>
      <c r="F41" s="13"/>
      <c r="G41" s="15">
        <v>116946544971</v>
      </c>
      <c r="H41" s="13"/>
      <c r="I41" s="15">
        <v>2324805658</v>
      </c>
      <c r="J41" s="13"/>
      <c r="K41" s="15">
        <v>8150000</v>
      </c>
      <c r="L41" s="13"/>
      <c r="M41" s="15">
        <v>119271350629</v>
      </c>
      <c r="N41" s="13"/>
      <c r="O41" s="15">
        <v>116946544971</v>
      </c>
      <c r="P41" s="13"/>
      <c r="Q41" s="15">
        <v>2324805658</v>
      </c>
    </row>
    <row r="42" spans="1:17" ht="21.75" customHeight="1">
      <c r="A42" s="6" t="s">
        <v>361</v>
      </c>
      <c r="C42" s="15">
        <v>0</v>
      </c>
      <c r="D42" s="13"/>
      <c r="E42" s="15">
        <v>0</v>
      </c>
      <c r="F42" s="13"/>
      <c r="G42" s="15">
        <v>0</v>
      </c>
      <c r="H42" s="13"/>
      <c r="I42" s="15">
        <v>0</v>
      </c>
      <c r="J42" s="13"/>
      <c r="K42" s="15">
        <v>8800000</v>
      </c>
      <c r="L42" s="13"/>
      <c r="M42" s="15">
        <v>13098618971</v>
      </c>
      <c r="N42" s="13"/>
      <c r="O42" s="15">
        <v>12736711534</v>
      </c>
      <c r="P42" s="13"/>
      <c r="Q42" s="15">
        <v>361907437</v>
      </c>
    </row>
    <row r="43" spans="1:17" ht="21.75" customHeight="1">
      <c r="A43" s="6" t="s">
        <v>352</v>
      </c>
      <c r="C43" s="15">
        <v>0</v>
      </c>
      <c r="D43" s="13"/>
      <c r="E43" s="15">
        <v>0</v>
      </c>
      <c r="F43" s="13"/>
      <c r="G43" s="15">
        <v>0</v>
      </c>
      <c r="H43" s="13"/>
      <c r="I43" s="15">
        <v>0</v>
      </c>
      <c r="J43" s="13"/>
      <c r="K43" s="15">
        <v>7187229</v>
      </c>
      <c r="L43" s="13"/>
      <c r="M43" s="15">
        <v>14360374740</v>
      </c>
      <c r="N43" s="13"/>
      <c r="O43" s="15">
        <v>13965100295</v>
      </c>
      <c r="P43" s="13"/>
      <c r="Q43" s="15">
        <v>395274445</v>
      </c>
    </row>
    <row r="44" spans="1:17" ht="21.75" customHeight="1">
      <c r="A44" s="6" t="s">
        <v>35</v>
      </c>
      <c r="C44" s="15">
        <v>36204828</v>
      </c>
      <c r="D44" s="13"/>
      <c r="E44" s="15">
        <v>603188035334</v>
      </c>
      <c r="F44" s="13"/>
      <c r="G44" s="15">
        <v>582735607832</v>
      </c>
      <c r="H44" s="13"/>
      <c r="I44" s="15">
        <v>20452427502</v>
      </c>
      <c r="J44" s="13"/>
      <c r="K44" s="15">
        <v>252945468</v>
      </c>
      <c r="L44" s="13"/>
      <c r="M44" s="15">
        <v>2973763590041</v>
      </c>
      <c r="N44" s="13"/>
      <c r="O44" s="15">
        <v>2891747334482</v>
      </c>
      <c r="P44" s="13"/>
      <c r="Q44" s="15">
        <v>82016255559</v>
      </c>
    </row>
    <row r="45" spans="1:17" ht="21.75" customHeight="1">
      <c r="A45" s="6" t="s">
        <v>36</v>
      </c>
      <c r="C45" s="15">
        <v>44692433</v>
      </c>
      <c r="D45" s="13"/>
      <c r="E45" s="15">
        <v>397049253714</v>
      </c>
      <c r="F45" s="13"/>
      <c r="G45" s="15">
        <v>397513364374</v>
      </c>
      <c r="H45" s="13"/>
      <c r="I45" s="15">
        <v>-464110660</v>
      </c>
      <c r="J45" s="13"/>
      <c r="K45" s="15">
        <v>73148901</v>
      </c>
      <c r="L45" s="13"/>
      <c r="M45" s="15">
        <v>584134682831</v>
      </c>
      <c r="N45" s="13"/>
      <c r="O45" s="15">
        <v>580097713797</v>
      </c>
      <c r="P45" s="13"/>
      <c r="Q45" s="15">
        <v>4036969034</v>
      </c>
    </row>
    <row r="46" spans="1:17" ht="21.75" customHeight="1">
      <c r="A46" s="6" t="s">
        <v>37</v>
      </c>
      <c r="C46" s="15">
        <v>59261124</v>
      </c>
      <c r="D46" s="13"/>
      <c r="E46" s="15">
        <v>421076867278</v>
      </c>
      <c r="F46" s="13"/>
      <c r="G46" s="15">
        <v>427193424109</v>
      </c>
      <c r="H46" s="13"/>
      <c r="I46" s="15">
        <v>-6116556831</v>
      </c>
      <c r="J46" s="13"/>
      <c r="K46" s="15">
        <v>59261124</v>
      </c>
      <c r="L46" s="13"/>
      <c r="M46" s="15">
        <v>421076867278</v>
      </c>
      <c r="N46" s="13"/>
      <c r="O46" s="15">
        <v>424719462607</v>
      </c>
      <c r="P46" s="13"/>
      <c r="Q46" s="15">
        <v>-3642595329</v>
      </c>
    </row>
    <row r="47" spans="1:17" ht="21.75" customHeight="1">
      <c r="A47" s="6" t="s">
        <v>38</v>
      </c>
      <c r="C47" s="15">
        <v>0</v>
      </c>
      <c r="D47" s="13"/>
      <c r="E47" s="15">
        <v>0</v>
      </c>
      <c r="F47" s="13"/>
      <c r="G47" s="15">
        <v>0</v>
      </c>
      <c r="H47" s="13"/>
      <c r="I47" s="15">
        <v>0</v>
      </c>
      <c r="J47" s="13"/>
      <c r="K47" s="15">
        <v>7000000</v>
      </c>
      <c r="L47" s="13"/>
      <c r="M47" s="15">
        <v>31193992125</v>
      </c>
      <c r="N47" s="13"/>
      <c r="O47" s="15">
        <v>30894912703</v>
      </c>
      <c r="P47" s="13"/>
      <c r="Q47" s="15">
        <v>299079422</v>
      </c>
    </row>
    <row r="48" spans="1:17" ht="21.75" customHeight="1">
      <c r="A48" s="6" t="s">
        <v>39</v>
      </c>
      <c r="C48" s="15">
        <v>0</v>
      </c>
      <c r="D48" s="13"/>
      <c r="E48" s="15">
        <v>0</v>
      </c>
      <c r="F48" s="13"/>
      <c r="G48" s="15">
        <v>0</v>
      </c>
      <c r="H48" s="13"/>
      <c r="I48" s="15">
        <v>0</v>
      </c>
      <c r="J48" s="13"/>
      <c r="K48" s="15">
        <v>17758769</v>
      </c>
      <c r="L48" s="13"/>
      <c r="M48" s="15">
        <v>245910774486</v>
      </c>
      <c r="N48" s="13"/>
      <c r="O48" s="15">
        <v>238648852477</v>
      </c>
      <c r="P48" s="13"/>
      <c r="Q48" s="15">
        <v>7261922009</v>
      </c>
    </row>
    <row r="49" spans="1:17" ht="21.75" customHeight="1">
      <c r="A49" s="6" t="s">
        <v>43</v>
      </c>
      <c r="C49" s="15">
        <v>18007487</v>
      </c>
      <c r="D49" s="13"/>
      <c r="E49" s="15">
        <v>807814137095</v>
      </c>
      <c r="F49" s="13"/>
      <c r="G49" s="15">
        <v>781812798419</v>
      </c>
      <c r="H49" s="13"/>
      <c r="I49" s="15">
        <v>26001338676</v>
      </c>
      <c r="J49" s="13"/>
      <c r="K49" s="15">
        <v>23945609</v>
      </c>
      <c r="L49" s="13"/>
      <c r="M49" s="15">
        <v>1078221091243</v>
      </c>
      <c r="N49" s="13"/>
      <c r="O49" s="15">
        <v>1041821530399</v>
      </c>
      <c r="P49" s="13"/>
      <c r="Q49" s="15">
        <v>36399560844</v>
      </c>
    </row>
    <row r="50" spans="1:17" ht="21.75" customHeight="1">
      <c r="A50" s="6" t="s">
        <v>40</v>
      </c>
      <c r="C50" s="15">
        <v>0</v>
      </c>
      <c r="D50" s="13"/>
      <c r="E50" s="15">
        <v>0</v>
      </c>
      <c r="F50" s="13"/>
      <c r="G50" s="15">
        <v>0</v>
      </c>
      <c r="H50" s="13"/>
      <c r="I50" s="15">
        <v>0</v>
      </c>
      <c r="J50" s="13"/>
      <c r="K50" s="15">
        <v>14250000</v>
      </c>
      <c r="L50" s="13"/>
      <c r="M50" s="15">
        <v>180430454490</v>
      </c>
      <c r="N50" s="13"/>
      <c r="O50" s="15">
        <v>175277191599</v>
      </c>
      <c r="P50" s="13"/>
      <c r="Q50" s="15">
        <v>5153262891</v>
      </c>
    </row>
    <row r="51" spans="1:17" ht="21.75" customHeight="1">
      <c r="A51" s="6" t="s">
        <v>111</v>
      </c>
      <c r="C51" s="15">
        <v>0</v>
      </c>
      <c r="D51" s="13"/>
      <c r="E51" s="15">
        <v>0</v>
      </c>
      <c r="F51" s="13"/>
      <c r="G51" s="15">
        <v>0</v>
      </c>
      <c r="H51" s="13"/>
      <c r="I51" s="15">
        <v>0</v>
      </c>
      <c r="J51" s="13"/>
      <c r="K51" s="15">
        <v>100</v>
      </c>
      <c r="L51" s="13"/>
      <c r="M51" s="15">
        <v>470698597</v>
      </c>
      <c r="N51" s="13"/>
      <c r="O51" s="15">
        <v>459327645</v>
      </c>
      <c r="P51" s="13"/>
      <c r="Q51" s="15">
        <v>11370952</v>
      </c>
    </row>
    <row r="52" spans="1:17" ht="21.75" customHeight="1">
      <c r="A52" s="6" t="s">
        <v>114</v>
      </c>
      <c r="C52" s="15">
        <v>0</v>
      </c>
      <c r="D52" s="13"/>
      <c r="E52" s="15">
        <v>0</v>
      </c>
      <c r="F52" s="13"/>
      <c r="G52" s="15">
        <v>0</v>
      </c>
      <c r="H52" s="13"/>
      <c r="I52" s="15">
        <v>0</v>
      </c>
      <c r="J52" s="13"/>
      <c r="K52" s="15">
        <v>32500</v>
      </c>
      <c r="L52" s="13"/>
      <c r="M52" s="15">
        <v>57922335044</v>
      </c>
      <c r="N52" s="13"/>
      <c r="O52" s="15">
        <v>57002994356</v>
      </c>
      <c r="P52" s="13"/>
      <c r="Q52" s="15">
        <v>919340688</v>
      </c>
    </row>
    <row r="53" spans="1:17" ht="21.75" customHeight="1">
      <c r="A53" s="6" t="s">
        <v>162</v>
      </c>
      <c r="C53" s="15">
        <v>1000</v>
      </c>
      <c r="D53" s="13"/>
      <c r="E53" s="15">
        <v>854248252</v>
      </c>
      <c r="F53" s="13"/>
      <c r="G53" s="15">
        <v>946875791</v>
      </c>
      <c r="H53" s="13"/>
      <c r="I53" s="15">
        <v>-92627539</v>
      </c>
      <c r="J53" s="13"/>
      <c r="K53" s="15">
        <v>1100</v>
      </c>
      <c r="L53" s="13"/>
      <c r="M53" s="15">
        <v>944169035</v>
      </c>
      <c r="N53" s="13"/>
      <c r="O53" s="15">
        <v>1041563525</v>
      </c>
      <c r="P53" s="13"/>
      <c r="Q53" s="15">
        <v>-97394490</v>
      </c>
    </row>
    <row r="54" spans="1:17" ht="21.75" customHeight="1">
      <c r="A54" s="6" t="s">
        <v>171</v>
      </c>
      <c r="C54" s="15">
        <v>0</v>
      </c>
      <c r="D54" s="13"/>
      <c r="E54" s="15">
        <v>0</v>
      </c>
      <c r="F54" s="13"/>
      <c r="G54" s="15">
        <v>0</v>
      </c>
      <c r="H54" s="13"/>
      <c r="I54" s="15">
        <v>0</v>
      </c>
      <c r="J54" s="13"/>
      <c r="K54" s="15">
        <v>100</v>
      </c>
      <c r="L54" s="13"/>
      <c r="M54" s="15">
        <v>89975452</v>
      </c>
      <c r="N54" s="13"/>
      <c r="O54" s="15">
        <v>81211524</v>
      </c>
      <c r="P54" s="13"/>
      <c r="Q54" s="15">
        <v>8763928</v>
      </c>
    </row>
    <row r="55" spans="1:17" ht="21.75" customHeight="1">
      <c r="A55" s="6" t="s">
        <v>177</v>
      </c>
      <c r="C55" s="15">
        <v>0</v>
      </c>
      <c r="D55" s="13"/>
      <c r="E55" s="15">
        <v>0</v>
      </c>
      <c r="F55" s="13"/>
      <c r="G55" s="15">
        <v>0</v>
      </c>
      <c r="H55" s="13"/>
      <c r="I55" s="15">
        <v>0</v>
      </c>
      <c r="J55" s="13"/>
      <c r="K55" s="15">
        <v>400</v>
      </c>
      <c r="L55" s="13"/>
      <c r="M55" s="15">
        <v>349529251</v>
      </c>
      <c r="N55" s="13"/>
      <c r="O55" s="15">
        <v>379931132</v>
      </c>
      <c r="P55" s="13"/>
      <c r="Q55" s="15">
        <v>-30401881</v>
      </c>
    </row>
    <row r="56" spans="1:17" ht="21.75" customHeight="1">
      <c r="A56" s="6" t="s">
        <v>184</v>
      </c>
      <c r="C56" s="15">
        <v>0</v>
      </c>
      <c r="D56" s="13"/>
      <c r="E56" s="15">
        <v>0</v>
      </c>
      <c r="F56" s="13"/>
      <c r="G56" s="15">
        <v>0</v>
      </c>
      <c r="H56" s="13"/>
      <c r="I56" s="15">
        <v>0</v>
      </c>
      <c r="J56" s="13"/>
      <c r="K56" s="15">
        <v>100</v>
      </c>
      <c r="L56" s="13"/>
      <c r="M56" s="15">
        <v>87210057</v>
      </c>
      <c r="N56" s="13"/>
      <c r="O56" s="15">
        <v>85888523</v>
      </c>
      <c r="P56" s="13"/>
      <c r="Q56" s="15">
        <v>1321534</v>
      </c>
    </row>
    <row r="57" spans="1:17" ht="21.75" customHeight="1">
      <c r="A57" s="6" t="s">
        <v>187</v>
      </c>
      <c r="C57" s="15">
        <v>0</v>
      </c>
      <c r="D57" s="13"/>
      <c r="E57" s="15">
        <v>0</v>
      </c>
      <c r="F57" s="13"/>
      <c r="G57" s="15">
        <v>0</v>
      </c>
      <c r="H57" s="13"/>
      <c r="I57" s="15">
        <v>0</v>
      </c>
      <c r="J57" s="13"/>
      <c r="K57" s="15">
        <v>100</v>
      </c>
      <c r="L57" s="13"/>
      <c r="M57" s="15">
        <v>94948345</v>
      </c>
      <c r="N57" s="13"/>
      <c r="O57" s="15">
        <v>89985547</v>
      </c>
      <c r="P57" s="13"/>
      <c r="Q57" s="15">
        <v>4962798</v>
      </c>
    </row>
    <row r="58" spans="1:17" ht="21.75" customHeight="1">
      <c r="A58" s="6" t="s">
        <v>190</v>
      </c>
      <c r="C58" s="15">
        <v>0</v>
      </c>
      <c r="D58" s="13"/>
      <c r="E58" s="15">
        <v>0</v>
      </c>
      <c r="F58" s="13"/>
      <c r="G58" s="15">
        <v>0</v>
      </c>
      <c r="H58" s="13"/>
      <c r="I58" s="15">
        <v>0</v>
      </c>
      <c r="J58" s="13"/>
      <c r="K58" s="15">
        <v>200</v>
      </c>
      <c r="L58" s="13"/>
      <c r="M58" s="15">
        <v>185149275</v>
      </c>
      <c r="N58" s="13"/>
      <c r="O58" s="15">
        <v>200097084</v>
      </c>
      <c r="P58" s="13"/>
      <c r="Q58" s="15">
        <v>-14947809</v>
      </c>
    </row>
    <row r="59" spans="1:17" ht="21.75" customHeight="1">
      <c r="A59" s="6" t="s">
        <v>193</v>
      </c>
      <c r="C59" s="15">
        <v>1000</v>
      </c>
      <c r="D59" s="13"/>
      <c r="E59" s="15">
        <v>856908806</v>
      </c>
      <c r="F59" s="13"/>
      <c r="G59" s="15">
        <v>854915946</v>
      </c>
      <c r="H59" s="13"/>
      <c r="I59" s="15">
        <v>1992860</v>
      </c>
      <c r="J59" s="13"/>
      <c r="K59" s="15">
        <v>1000</v>
      </c>
      <c r="L59" s="13"/>
      <c r="M59" s="15">
        <v>856908806</v>
      </c>
      <c r="N59" s="13"/>
      <c r="O59" s="15">
        <v>854915946</v>
      </c>
      <c r="P59" s="13"/>
      <c r="Q59" s="15">
        <v>1992860</v>
      </c>
    </row>
    <row r="60" spans="1:17" ht="21.75" customHeight="1">
      <c r="A60" s="6" t="s">
        <v>196</v>
      </c>
      <c r="C60" s="15">
        <v>0</v>
      </c>
      <c r="D60" s="13"/>
      <c r="E60" s="15">
        <v>0</v>
      </c>
      <c r="F60" s="13"/>
      <c r="G60" s="15">
        <v>0</v>
      </c>
      <c r="H60" s="13"/>
      <c r="I60" s="15">
        <v>0</v>
      </c>
      <c r="J60" s="13"/>
      <c r="K60" s="15">
        <v>100</v>
      </c>
      <c r="L60" s="13"/>
      <c r="M60" s="15">
        <v>85690884</v>
      </c>
      <c r="N60" s="13"/>
      <c r="O60" s="15">
        <v>81211957</v>
      </c>
      <c r="P60" s="13"/>
      <c r="Q60" s="15">
        <v>4478927</v>
      </c>
    </row>
    <row r="61" spans="1:17" ht="21.75" customHeight="1">
      <c r="A61" s="6" t="s">
        <v>199</v>
      </c>
      <c r="C61" s="15">
        <v>7500</v>
      </c>
      <c r="D61" s="13"/>
      <c r="E61" s="15">
        <v>6521526993</v>
      </c>
      <c r="F61" s="13"/>
      <c r="G61" s="15">
        <v>6505838927</v>
      </c>
      <c r="H61" s="13"/>
      <c r="I61" s="15">
        <v>15688066</v>
      </c>
      <c r="J61" s="13"/>
      <c r="K61" s="15">
        <v>7600</v>
      </c>
      <c r="L61" s="13"/>
      <c r="M61" s="15">
        <v>6613057199</v>
      </c>
      <c r="N61" s="13"/>
      <c r="O61" s="15">
        <v>6592583201</v>
      </c>
      <c r="P61" s="13"/>
      <c r="Q61" s="15">
        <v>20473998</v>
      </c>
    </row>
    <row r="62" spans="1:17" ht="21.75" customHeight="1">
      <c r="A62" s="6" t="s">
        <v>202</v>
      </c>
      <c r="C62" s="15">
        <v>0</v>
      </c>
      <c r="D62" s="13"/>
      <c r="E62" s="15">
        <v>0</v>
      </c>
      <c r="F62" s="13"/>
      <c r="G62" s="15">
        <v>0</v>
      </c>
      <c r="H62" s="13"/>
      <c r="I62" s="15">
        <v>0</v>
      </c>
      <c r="J62" s="13"/>
      <c r="K62" s="15">
        <v>100</v>
      </c>
      <c r="L62" s="13"/>
      <c r="M62" s="15">
        <v>85690884</v>
      </c>
      <c r="N62" s="13"/>
      <c r="O62" s="15">
        <v>81535079</v>
      </c>
      <c r="P62" s="13"/>
      <c r="Q62" s="15">
        <v>4155805</v>
      </c>
    </row>
    <row r="63" spans="1:17" ht="21.75" customHeight="1">
      <c r="A63" s="6" t="s">
        <v>205</v>
      </c>
      <c r="C63" s="15">
        <v>0</v>
      </c>
      <c r="D63" s="13"/>
      <c r="E63" s="15">
        <v>0</v>
      </c>
      <c r="F63" s="13"/>
      <c r="G63" s="15">
        <v>0</v>
      </c>
      <c r="H63" s="13"/>
      <c r="I63" s="15">
        <v>0</v>
      </c>
      <c r="J63" s="13"/>
      <c r="K63" s="15">
        <v>100</v>
      </c>
      <c r="L63" s="13"/>
      <c r="M63" s="15">
        <v>85690884</v>
      </c>
      <c r="N63" s="13"/>
      <c r="O63" s="15">
        <v>81212492</v>
      </c>
      <c r="P63" s="13"/>
      <c r="Q63" s="15">
        <v>4478392</v>
      </c>
    </row>
    <row r="64" spans="1:17" ht="21.75" customHeight="1">
      <c r="A64" s="6" t="s">
        <v>78</v>
      </c>
      <c r="C64" s="15">
        <v>0</v>
      </c>
      <c r="D64" s="13"/>
      <c r="E64" s="15">
        <v>0</v>
      </c>
      <c r="F64" s="13"/>
      <c r="G64" s="15">
        <v>0</v>
      </c>
      <c r="H64" s="13"/>
      <c r="I64" s="15">
        <v>0</v>
      </c>
      <c r="J64" s="13"/>
      <c r="K64" s="15">
        <v>60000</v>
      </c>
      <c r="L64" s="13"/>
      <c r="M64" s="15">
        <v>8587012369</v>
      </c>
      <c r="N64" s="13"/>
      <c r="O64" s="15">
        <v>8494729377</v>
      </c>
      <c r="P64" s="13"/>
      <c r="Q64" s="15">
        <v>92282992</v>
      </c>
    </row>
    <row r="65" spans="1:17" ht="21.75" customHeight="1">
      <c r="A65" s="6" t="s">
        <v>369</v>
      </c>
      <c r="C65" s="15">
        <v>0</v>
      </c>
      <c r="D65" s="13"/>
      <c r="E65" s="15">
        <v>0</v>
      </c>
      <c r="F65" s="13"/>
      <c r="G65" s="15">
        <v>0</v>
      </c>
      <c r="H65" s="13"/>
      <c r="I65" s="15">
        <v>0</v>
      </c>
      <c r="J65" s="13"/>
      <c r="K65" s="15">
        <v>10000000</v>
      </c>
      <c r="L65" s="13"/>
      <c r="M65" s="15">
        <v>125850375000</v>
      </c>
      <c r="N65" s="13"/>
      <c r="O65" s="15">
        <v>124222564284</v>
      </c>
      <c r="P65" s="13"/>
      <c r="Q65" s="15">
        <v>1627810716</v>
      </c>
    </row>
    <row r="66" spans="1:17" ht="21.75" customHeight="1">
      <c r="A66" s="6" t="s">
        <v>367</v>
      </c>
      <c r="C66" s="15">
        <v>0</v>
      </c>
      <c r="D66" s="13"/>
      <c r="E66" s="15">
        <v>0</v>
      </c>
      <c r="F66" s="13"/>
      <c r="G66" s="15">
        <v>0</v>
      </c>
      <c r="H66" s="13"/>
      <c r="I66" s="15">
        <v>0</v>
      </c>
      <c r="J66" s="13"/>
      <c r="K66" s="15">
        <v>10000000</v>
      </c>
      <c r="L66" s="13"/>
      <c r="M66" s="15">
        <v>94437721900</v>
      </c>
      <c r="N66" s="13"/>
      <c r="O66" s="15">
        <v>93444631737</v>
      </c>
      <c r="P66" s="13"/>
      <c r="Q66" s="15">
        <v>993090163</v>
      </c>
    </row>
    <row r="67" spans="1:17" ht="21.75" customHeight="1">
      <c r="A67" s="6" t="s">
        <v>86</v>
      </c>
      <c r="C67" s="15">
        <v>9998225</v>
      </c>
      <c r="D67" s="13"/>
      <c r="E67" s="15">
        <v>1299380018297</v>
      </c>
      <c r="F67" s="13"/>
      <c r="G67" s="15">
        <v>1259446781304</v>
      </c>
      <c r="H67" s="13"/>
      <c r="I67" s="15">
        <v>39933236993</v>
      </c>
      <c r="J67" s="13"/>
      <c r="K67" s="15">
        <v>32652890</v>
      </c>
      <c r="L67" s="13"/>
      <c r="M67" s="15">
        <v>3462172693896</v>
      </c>
      <c r="N67" s="13"/>
      <c r="O67" s="15">
        <v>3392789657580</v>
      </c>
      <c r="P67" s="13"/>
      <c r="Q67" s="15">
        <v>69383036316</v>
      </c>
    </row>
    <row r="68" spans="1:17" ht="21.75" customHeight="1">
      <c r="A68" s="6" t="s">
        <v>368</v>
      </c>
      <c r="C68" s="15">
        <v>0</v>
      </c>
      <c r="D68" s="13"/>
      <c r="E68" s="15">
        <v>0</v>
      </c>
      <c r="F68" s="13"/>
      <c r="G68" s="15">
        <v>0</v>
      </c>
      <c r="H68" s="13"/>
      <c r="I68" s="15">
        <v>0</v>
      </c>
      <c r="J68" s="13"/>
      <c r="K68" s="15">
        <v>1648597</v>
      </c>
      <c r="L68" s="13"/>
      <c r="M68" s="15">
        <v>17790290913</v>
      </c>
      <c r="N68" s="13"/>
      <c r="O68" s="15">
        <v>17204890831</v>
      </c>
      <c r="P68" s="13"/>
      <c r="Q68" s="15">
        <v>585400082</v>
      </c>
    </row>
    <row r="69" spans="1:17" ht="21.75" customHeight="1">
      <c r="A69" s="6" t="s">
        <v>92</v>
      </c>
      <c r="C69" s="15">
        <v>241791</v>
      </c>
      <c r="D69" s="13"/>
      <c r="E69" s="15">
        <v>99231968217</v>
      </c>
      <c r="F69" s="13"/>
      <c r="G69" s="15">
        <v>94896026302</v>
      </c>
      <c r="H69" s="13"/>
      <c r="I69" s="15">
        <v>4335941915</v>
      </c>
      <c r="J69" s="13"/>
      <c r="K69" s="15">
        <v>1241791</v>
      </c>
      <c r="L69" s="13"/>
      <c r="M69" s="15">
        <v>428433060303</v>
      </c>
      <c r="N69" s="13"/>
      <c r="O69" s="15">
        <v>413149145915</v>
      </c>
      <c r="P69" s="13"/>
      <c r="Q69" s="15">
        <v>15283914388</v>
      </c>
    </row>
    <row r="70" spans="1:17" ht="21.75" customHeight="1">
      <c r="A70" s="6" t="s">
        <v>377</v>
      </c>
      <c r="C70" s="15">
        <v>0</v>
      </c>
      <c r="D70" s="13"/>
      <c r="E70" s="15">
        <v>0</v>
      </c>
      <c r="F70" s="13"/>
      <c r="G70" s="15">
        <v>0</v>
      </c>
      <c r="H70" s="13"/>
      <c r="I70" s="15">
        <v>0</v>
      </c>
      <c r="J70" s="13"/>
      <c r="K70" s="15">
        <v>8000000</v>
      </c>
      <c r="L70" s="13"/>
      <c r="M70" s="15">
        <v>6664309594074</v>
      </c>
      <c r="N70" s="13"/>
      <c r="O70" s="15">
        <v>7198695000000</v>
      </c>
      <c r="P70" s="13"/>
      <c r="Q70" s="15">
        <v>-534385405926</v>
      </c>
    </row>
    <row r="71" spans="1:17" ht="21.75" customHeight="1">
      <c r="A71" s="6" t="s">
        <v>214</v>
      </c>
      <c r="C71" s="15">
        <v>0</v>
      </c>
      <c r="D71" s="13"/>
      <c r="E71" s="15">
        <v>0</v>
      </c>
      <c r="F71" s="13"/>
      <c r="G71" s="15">
        <v>0</v>
      </c>
      <c r="H71" s="13"/>
      <c r="I71" s="15">
        <v>0</v>
      </c>
      <c r="J71" s="13"/>
      <c r="K71" s="15">
        <v>10000</v>
      </c>
      <c r="L71" s="13"/>
      <c r="M71" s="15">
        <v>9257463518</v>
      </c>
      <c r="N71" s="13"/>
      <c r="O71" s="15">
        <v>8998368750</v>
      </c>
      <c r="P71" s="13"/>
      <c r="Q71" s="15">
        <v>259094768</v>
      </c>
    </row>
    <row r="72" spans="1:17" ht="21.75" customHeight="1">
      <c r="A72" s="6" t="s">
        <v>217</v>
      </c>
      <c r="C72" s="15">
        <v>5000</v>
      </c>
      <c r="D72" s="13"/>
      <c r="E72" s="15">
        <v>4747417188</v>
      </c>
      <c r="F72" s="13"/>
      <c r="G72" s="15">
        <v>4499184375</v>
      </c>
      <c r="H72" s="13"/>
      <c r="I72" s="15">
        <v>248232813</v>
      </c>
      <c r="J72" s="13"/>
      <c r="K72" s="15">
        <v>5000</v>
      </c>
      <c r="L72" s="13"/>
      <c r="M72" s="15">
        <v>4747417188</v>
      </c>
      <c r="N72" s="13"/>
      <c r="O72" s="15">
        <v>4499184375</v>
      </c>
      <c r="P72" s="13"/>
      <c r="Q72" s="15">
        <v>248232813</v>
      </c>
    </row>
    <row r="73" spans="1:17" ht="21.75" customHeight="1">
      <c r="A73" s="6" t="s">
        <v>220</v>
      </c>
      <c r="C73" s="15">
        <v>0</v>
      </c>
      <c r="D73" s="13"/>
      <c r="E73" s="15">
        <v>0</v>
      </c>
      <c r="F73" s="13"/>
      <c r="G73" s="15">
        <v>0</v>
      </c>
      <c r="H73" s="13"/>
      <c r="I73" s="15">
        <v>0</v>
      </c>
      <c r="J73" s="13"/>
      <c r="K73" s="15">
        <v>15000</v>
      </c>
      <c r="L73" s="13"/>
      <c r="M73" s="15">
        <v>13546944175</v>
      </c>
      <c r="N73" s="13"/>
      <c r="O73" s="15">
        <v>13497553125</v>
      </c>
      <c r="P73" s="13"/>
      <c r="Q73" s="15">
        <v>49391050</v>
      </c>
    </row>
    <row r="74" spans="1:17" ht="21.75" customHeight="1">
      <c r="A74" s="6" t="s">
        <v>223</v>
      </c>
      <c r="C74" s="15">
        <v>5000</v>
      </c>
      <c r="D74" s="13"/>
      <c r="E74" s="15">
        <v>4747417188</v>
      </c>
      <c r="F74" s="13"/>
      <c r="G74" s="15">
        <v>4499184376</v>
      </c>
      <c r="H74" s="13"/>
      <c r="I74" s="15">
        <v>248232812</v>
      </c>
      <c r="J74" s="13"/>
      <c r="K74" s="15">
        <v>5000</v>
      </c>
      <c r="L74" s="13"/>
      <c r="M74" s="15">
        <v>4747417188</v>
      </c>
      <c r="N74" s="13"/>
      <c r="O74" s="15">
        <v>4499184376</v>
      </c>
      <c r="P74" s="13"/>
      <c r="Q74" s="15">
        <v>248232812</v>
      </c>
    </row>
    <row r="75" spans="1:17" ht="21.75" customHeight="1">
      <c r="A75" s="6" t="s">
        <v>226</v>
      </c>
      <c r="C75" s="15">
        <v>5000</v>
      </c>
      <c r="D75" s="13"/>
      <c r="E75" s="15">
        <v>4070385525</v>
      </c>
      <c r="F75" s="13"/>
      <c r="G75" s="15">
        <v>4499015642</v>
      </c>
      <c r="H75" s="13"/>
      <c r="I75" s="15">
        <v>-428630117</v>
      </c>
      <c r="J75" s="13"/>
      <c r="K75" s="15">
        <v>15000</v>
      </c>
      <c r="L75" s="13"/>
      <c r="M75" s="15">
        <v>12865000855</v>
      </c>
      <c r="N75" s="13"/>
      <c r="O75" s="15">
        <v>13497887746</v>
      </c>
      <c r="P75" s="13"/>
      <c r="Q75" s="15">
        <v>-632886891</v>
      </c>
    </row>
    <row r="76" spans="1:17" ht="21.75" customHeight="1">
      <c r="A76" s="6" t="s">
        <v>232</v>
      </c>
      <c r="C76" s="15">
        <v>0</v>
      </c>
      <c r="D76" s="13"/>
      <c r="E76" s="15">
        <v>0</v>
      </c>
      <c r="F76" s="13"/>
      <c r="G76" s="15">
        <v>0</v>
      </c>
      <c r="H76" s="13"/>
      <c r="I76" s="15">
        <v>0</v>
      </c>
      <c r="J76" s="13"/>
      <c r="K76" s="15">
        <v>15000</v>
      </c>
      <c r="L76" s="13"/>
      <c r="M76" s="15">
        <v>13546944175</v>
      </c>
      <c r="N76" s="13"/>
      <c r="O76" s="15">
        <v>14997281250</v>
      </c>
      <c r="P76" s="13"/>
      <c r="Q76" s="15">
        <v>-1450337075</v>
      </c>
    </row>
    <row r="77" spans="1:17" ht="21.75" customHeight="1">
      <c r="A77" s="6" t="s">
        <v>235</v>
      </c>
      <c r="C77" s="15">
        <v>5000</v>
      </c>
      <c r="D77" s="13"/>
      <c r="E77" s="15">
        <v>4747417188</v>
      </c>
      <c r="F77" s="13"/>
      <c r="G77" s="15">
        <v>4499184376</v>
      </c>
      <c r="H77" s="13"/>
      <c r="I77" s="15">
        <v>248232812</v>
      </c>
      <c r="J77" s="13"/>
      <c r="K77" s="15">
        <v>5000</v>
      </c>
      <c r="L77" s="13"/>
      <c r="M77" s="15">
        <v>4747417188</v>
      </c>
      <c r="N77" s="13"/>
      <c r="O77" s="15">
        <v>4499184376</v>
      </c>
      <c r="P77" s="13"/>
      <c r="Q77" s="15">
        <v>248232812</v>
      </c>
    </row>
    <row r="78" spans="1:17" ht="21.75" customHeight="1">
      <c r="A78" s="6" t="s">
        <v>238</v>
      </c>
      <c r="C78" s="15">
        <v>0</v>
      </c>
      <c r="D78" s="13"/>
      <c r="E78" s="15">
        <v>0</v>
      </c>
      <c r="F78" s="13"/>
      <c r="G78" s="15">
        <v>0</v>
      </c>
      <c r="H78" s="13"/>
      <c r="I78" s="15">
        <v>0</v>
      </c>
      <c r="J78" s="13"/>
      <c r="K78" s="15">
        <v>10000</v>
      </c>
      <c r="L78" s="13"/>
      <c r="M78" s="15">
        <v>9257463518</v>
      </c>
      <c r="N78" s="13"/>
      <c r="O78" s="15">
        <v>8998368750</v>
      </c>
      <c r="P78" s="13"/>
      <c r="Q78" s="15">
        <v>259094768</v>
      </c>
    </row>
    <row r="79" spans="1:17" ht="21.75" customHeight="1">
      <c r="A79" s="6" t="s">
        <v>380</v>
      </c>
      <c r="C79" s="15">
        <v>0</v>
      </c>
      <c r="D79" s="13"/>
      <c r="E79" s="15">
        <v>0</v>
      </c>
      <c r="F79" s="13"/>
      <c r="G79" s="15">
        <v>0</v>
      </c>
      <c r="H79" s="13"/>
      <c r="I79" s="15">
        <v>0</v>
      </c>
      <c r="J79" s="13"/>
      <c r="K79" s="15">
        <v>571150</v>
      </c>
      <c r="L79" s="13"/>
      <c r="M79" s="15">
        <v>571150000000</v>
      </c>
      <c r="N79" s="13"/>
      <c r="O79" s="15">
        <v>565775720060</v>
      </c>
      <c r="P79" s="13"/>
      <c r="Q79" s="15">
        <v>5374279940</v>
      </c>
    </row>
    <row r="80" spans="1:17" ht="21.75" customHeight="1">
      <c r="A80" s="6" t="s">
        <v>253</v>
      </c>
      <c r="C80" s="15">
        <v>5000</v>
      </c>
      <c r="D80" s="13"/>
      <c r="E80" s="15">
        <v>5000000000</v>
      </c>
      <c r="F80" s="13"/>
      <c r="G80" s="15">
        <v>4971495278</v>
      </c>
      <c r="H80" s="13"/>
      <c r="I80" s="15">
        <v>28504722</v>
      </c>
      <c r="J80" s="13"/>
      <c r="K80" s="15">
        <v>5000</v>
      </c>
      <c r="L80" s="13"/>
      <c r="M80" s="15">
        <v>5000000000</v>
      </c>
      <c r="N80" s="13"/>
      <c r="O80" s="15">
        <v>4867617584</v>
      </c>
      <c r="P80" s="13"/>
      <c r="Q80" s="15">
        <v>132382416</v>
      </c>
    </row>
    <row r="81" spans="1:17" ht="21.75" customHeight="1">
      <c r="A81" s="6" t="s">
        <v>386</v>
      </c>
      <c r="C81" s="15">
        <v>0</v>
      </c>
      <c r="D81" s="13"/>
      <c r="E81" s="15">
        <v>0</v>
      </c>
      <c r="F81" s="13"/>
      <c r="G81" s="15">
        <v>0</v>
      </c>
      <c r="H81" s="13"/>
      <c r="I81" s="15">
        <v>0</v>
      </c>
      <c r="J81" s="13"/>
      <c r="K81" s="15">
        <v>24875000</v>
      </c>
      <c r="L81" s="13"/>
      <c r="M81" s="15">
        <v>24874980000000</v>
      </c>
      <c r="N81" s="13"/>
      <c r="O81" s="15">
        <v>24385019414000</v>
      </c>
      <c r="P81" s="13"/>
      <c r="Q81" s="15">
        <v>489960586000</v>
      </c>
    </row>
    <row r="82" spans="1:17" ht="21.75" customHeight="1">
      <c r="A82" s="6" t="s">
        <v>387</v>
      </c>
      <c r="C82" s="15">
        <v>0</v>
      </c>
      <c r="D82" s="13"/>
      <c r="E82" s="15">
        <v>0</v>
      </c>
      <c r="F82" s="13"/>
      <c r="G82" s="15">
        <v>0</v>
      </c>
      <c r="H82" s="13"/>
      <c r="I82" s="15">
        <v>0</v>
      </c>
      <c r="J82" s="13"/>
      <c r="K82" s="15">
        <v>26287700</v>
      </c>
      <c r="L82" s="13"/>
      <c r="M82" s="15">
        <v>25061862816359</v>
      </c>
      <c r="N82" s="13"/>
      <c r="O82" s="15">
        <v>24875019002000</v>
      </c>
      <c r="P82" s="13"/>
      <c r="Q82" s="15">
        <v>186843814359</v>
      </c>
    </row>
    <row r="83" spans="1:17" ht="21.75" customHeight="1">
      <c r="A83" s="6" t="s">
        <v>256</v>
      </c>
      <c r="C83" s="15">
        <v>0</v>
      </c>
      <c r="D83" s="13"/>
      <c r="E83" s="15">
        <v>0</v>
      </c>
      <c r="F83" s="13"/>
      <c r="G83" s="15">
        <v>0</v>
      </c>
      <c r="H83" s="13"/>
      <c r="I83" s="15">
        <v>0</v>
      </c>
      <c r="J83" s="13"/>
      <c r="K83" s="15">
        <v>9896160</v>
      </c>
      <c r="L83" s="13"/>
      <c r="M83" s="15">
        <v>9341774841525</v>
      </c>
      <c r="N83" s="13"/>
      <c r="O83" s="15">
        <v>9538169133443</v>
      </c>
      <c r="P83" s="13"/>
      <c r="Q83" s="15">
        <v>-196394291918</v>
      </c>
    </row>
    <row r="84" spans="1:17" ht="21.75" customHeight="1">
      <c r="A84" s="6" t="s">
        <v>265</v>
      </c>
      <c r="C84" s="15">
        <v>4928740</v>
      </c>
      <c r="D84" s="13"/>
      <c r="E84" s="15">
        <v>4928740000000</v>
      </c>
      <c r="F84" s="13"/>
      <c r="G84" s="15">
        <v>4866159108053</v>
      </c>
      <c r="H84" s="13"/>
      <c r="I84" s="15">
        <v>62580891947</v>
      </c>
      <c r="J84" s="13"/>
      <c r="K84" s="15">
        <v>26358740</v>
      </c>
      <c r="L84" s="13"/>
      <c r="M84" s="15">
        <v>25901610889030</v>
      </c>
      <c r="N84" s="13"/>
      <c r="O84" s="15">
        <v>25639770095211</v>
      </c>
      <c r="P84" s="13"/>
      <c r="Q84" s="15">
        <v>261840793819</v>
      </c>
    </row>
    <row r="85" spans="1:17" ht="21.75" customHeight="1">
      <c r="A85" s="6" t="s">
        <v>385</v>
      </c>
      <c r="C85" s="15">
        <v>0</v>
      </c>
      <c r="D85" s="13"/>
      <c r="E85" s="15">
        <v>0</v>
      </c>
      <c r="F85" s="13"/>
      <c r="G85" s="15">
        <v>0</v>
      </c>
      <c r="H85" s="13"/>
      <c r="I85" s="15">
        <v>0</v>
      </c>
      <c r="J85" s="13"/>
      <c r="K85" s="15">
        <v>10500000</v>
      </c>
      <c r="L85" s="13"/>
      <c r="M85" s="15">
        <v>10261325000000</v>
      </c>
      <c r="N85" s="13"/>
      <c r="O85" s="15">
        <v>10209399210937</v>
      </c>
      <c r="P85" s="13"/>
      <c r="Q85" s="15">
        <v>51925789063</v>
      </c>
    </row>
    <row r="86" spans="1:17" ht="21.75" customHeight="1">
      <c r="A86" s="6" t="s">
        <v>278</v>
      </c>
      <c r="C86" s="15">
        <v>0</v>
      </c>
      <c r="D86" s="13"/>
      <c r="E86" s="15">
        <v>0</v>
      </c>
      <c r="F86" s="13"/>
      <c r="G86" s="15">
        <v>0</v>
      </c>
      <c r="H86" s="13"/>
      <c r="I86" s="15">
        <v>0</v>
      </c>
      <c r="J86" s="13"/>
      <c r="K86" s="15">
        <v>11993003</v>
      </c>
      <c r="L86" s="13"/>
      <c r="M86" s="15">
        <v>10957774760989</v>
      </c>
      <c r="N86" s="13"/>
      <c r="O86" s="15">
        <v>11859014532039</v>
      </c>
      <c r="P86" s="13"/>
      <c r="Q86" s="15">
        <v>-901239771050</v>
      </c>
    </row>
    <row r="87" spans="1:17" ht="21.75" customHeight="1">
      <c r="A87" s="6" t="s">
        <v>381</v>
      </c>
      <c r="C87" s="15">
        <v>0</v>
      </c>
      <c r="D87" s="13"/>
      <c r="E87" s="15">
        <v>0</v>
      </c>
      <c r="F87" s="13"/>
      <c r="G87" s="15">
        <v>0</v>
      </c>
      <c r="H87" s="13"/>
      <c r="I87" s="15">
        <v>0</v>
      </c>
      <c r="J87" s="13"/>
      <c r="K87" s="15">
        <v>4433260</v>
      </c>
      <c r="L87" s="13"/>
      <c r="M87" s="15">
        <v>3542007379244</v>
      </c>
      <c r="N87" s="13"/>
      <c r="O87" s="15">
        <v>3606556857267</v>
      </c>
      <c r="P87" s="13"/>
      <c r="Q87" s="15">
        <v>-64549478023</v>
      </c>
    </row>
    <row r="88" spans="1:17" ht="21.75" customHeight="1">
      <c r="A88" s="6" t="s">
        <v>382</v>
      </c>
      <c r="C88" s="15">
        <v>0</v>
      </c>
      <c r="D88" s="13"/>
      <c r="E88" s="15">
        <v>0</v>
      </c>
      <c r="F88" s="13"/>
      <c r="G88" s="15">
        <v>0</v>
      </c>
      <c r="H88" s="13"/>
      <c r="I88" s="15">
        <v>0</v>
      </c>
      <c r="J88" s="13"/>
      <c r="K88" s="15">
        <v>1360000</v>
      </c>
      <c r="L88" s="13"/>
      <c r="M88" s="15">
        <v>1131633082853</v>
      </c>
      <c r="N88" s="13"/>
      <c r="O88" s="15">
        <v>1127356965047</v>
      </c>
      <c r="P88" s="13"/>
      <c r="Q88" s="15">
        <v>4276117806</v>
      </c>
    </row>
    <row r="89" spans="1:17" ht="21.75" customHeight="1">
      <c r="A89" s="6" t="s">
        <v>383</v>
      </c>
      <c r="C89" s="15">
        <v>0</v>
      </c>
      <c r="D89" s="13"/>
      <c r="E89" s="15">
        <v>0</v>
      </c>
      <c r="F89" s="13"/>
      <c r="G89" s="15">
        <v>0</v>
      </c>
      <c r="H89" s="13"/>
      <c r="I89" s="15">
        <v>0</v>
      </c>
      <c r="J89" s="13"/>
      <c r="K89" s="15">
        <v>56416013</v>
      </c>
      <c r="L89" s="13"/>
      <c r="M89" s="15">
        <v>45576298705805</v>
      </c>
      <c r="N89" s="13"/>
      <c r="O89" s="15">
        <v>51060087972361</v>
      </c>
      <c r="P89" s="13"/>
      <c r="Q89" s="15">
        <v>-5483789266556</v>
      </c>
    </row>
    <row r="90" spans="1:17" ht="21.75" customHeight="1">
      <c r="A90" s="6" t="s">
        <v>384</v>
      </c>
      <c r="C90" s="15">
        <v>0</v>
      </c>
      <c r="D90" s="13"/>
      <c r="E90" s="15">
        <v>0</v>
      </c>
      <c r="F90" s="13"/>
      <c r="G90" s="15">
        <v>0</v>
      </c>
      <c r="H90" s="13"/>
      <c r="I90" s="15">
        <v>0</v>
      </c>
      <c r="J90" s="13"/>
      <c r="K90" s="15">
        <v>3137058</v>
      </c>
      <c r="L90" s="13"/>
      <c r="M90" s="15">
        <v>2486517456937</v>
      </c>
      <c r="N90" s="13"/>
      <c r="O90" s="15">
        <v>2897700474600</v>
      </c>
      <c r="P90" s="13"/>
      <c r="Q90" s="15">
        <v>-411183017663</v>
      </c>
    </row>
    <row r="91" spans="1:17" ht="21.75" customHeight="1">
      <c r="A91" s="6" t="s">
        <v>374</v>
      </c>
      <c r="C91" s="15">
        <v>0</v>
      </c>
      <c r="D91" s="13"/>
      <c r="E91" s="15">
        <v>0</v>
      </c>
      <c r="F91" s="13"/>
      <c r="G91" s="15">
        <v>0</v>
      </c>
      <c r="H91" s="13"/>
      <c r="I91" s="15">
        <v>0</v>
      </c>
      <c r="J91" s="13"/>
      <c r="K91" s="15">
        <v>500000</v>
      </c>
      <c r="L91" s="13"/>
      <c r="M91" s="15">
        <v>440631123323</v>
      </c>
      <c r="N91" s="13"/>
      <c r="O91" s="15">
        <v>450921881250</v>
      </c>
      <c r="P91" s="13"/>
      <c r="Q91" s="15">
        <v>-10290757927</v>
      </c>
    </row>
    <row r="92" spans="1:17" ht="21.75" customHeight="1">
      <c r="A92" s="6" t="s">
        <v>376</v>
      </c>
      <c r="C92" s="15">
        <v>0</v>
      </c>
      <c r="D92" s="13"/>
      <c r="E92" s="15">
        <v>0</v>
      </c>
      <c r="F92" s="13"/>
      <c r="G92" s="15">
        <v>0</v>
      </c>
      <c r="H92" s="13"/>
      <c r="I92" s="15">
        <v>0</v>
      </c>
      <c r="J92" s="13"/>
      <c r="K92" s="15">
        <v>4975000</v>
      </c>
      <c r="L92" s="13"/>
      <c r="M92" s="15">
        <v>3764084500000</v>
      </c>
      <c r="N92" s="13"/>
      <c r="O92" s="15">
        <v>3848957250031</v>
      </c>
      <c r="P92" s="13"/>
      <c r="Q92" s="15">
        <v>-84872750031</v>
      </c>
    </row>
    <row r="93" spans="1:17" ht="21.75" customHeight="1">
      <c r="A93" s="6" t="s">
        <v>295</v>
      </c>
      <c r="C93" s="15">
        <v>5000</v>
      </c>
      <c r="D93" s="13"/>
      <c r="E93" s="15">
        <v>4747417188</v>
      </c>
      <c r="F93" s="13"/>
      <c r="G93" s="15">
        <v>4999096118</v>
      </c>
      <c r="H93" s="13"/>
      <c r="I93" s="15">
        <v>-251678930</v>
      </c>
      <c r="J93" s="13"/>
      <c r="K93" s="15">
        <v>5000</v>
      </c>
      <c r="L93" s="13"/>
      <c r="M93" s="15">
        <v>4747417188</v>
      </c>
      <c r="N93" s="13"/>
      <c r="O93" s="15">
        <v>4999093750</v>
      </c>
      <c r="P93" s="13"/>
      <c r="Q93" s="15">
        <v>-251676562</v>
      </c>
    </row>
    <row r="94" spans="1:17" ht="21.75" customHeight="1">
      <c r="A94" s="6" t="s">
        <v>298</v>
      </c>
      <c r="C94" s="15">
        <v>0</v>
      </c>
      <c r="D94" s="13"/>
      <c r="E94" s="15">
        <v>0</v>
      </c>
      <c r="F94" s="13"/>
      <c r="G94" s="15">
        <v>0</v>
      </c>
      <c r="H94" s="13"/>
      <c r="I94" s="15">
        <v>0</v>
      </c>
      <c r="J94" s="13"/>
      <c r="K94" s="15">
        <v>400</v>
      </c>
      <c r="L94" s="13"/>
      <c r="M94" s="15">
        <v>353309749</v>
      </c>
      <c r="N94" s="13"/>
      <c r="O94" s="15">
        <v>399927586</v>
      </c>
      <c r="P94" s="13"/>
      <c r="Q94" s="15">
        <v>-46617837</v>
      </c>
    </row>
    <row r="95" spans="1:17" ht="21.75" customHeight="1">
      <c r="A95" s="6" t="s">
        <v>301</v>
      </c>
      <c r="C95" s="15">
        <v>0</v>
      </c>
      <c r="D95" s="13"/>
      <c r="E95" s="15">
        <v>0</v>
      </c>
      <c r="F95" s="13"/>
      <c r="G95" s="15">
        <v>0</v>
      </c>
      <c r="H95" s="13"/>
      <c r="I95" s="15">
        <v>0</v>
      </c>
      <c r="J95" s="13"/>
      <c r="K95" s="15">
        <v>500</v>
      </c>
      <c r="L95" s="13"/>
      <c r="M95" s="15">
        <v>447899637</v>
      </c>
      <c r="N95" s="13"/>
      <c r="O95" s="15">
        <v>499909373</v>
      </c>
      <c r="P95" s="13"/>
      <c r="Q95" s="15">
        <v>-52009736</v>
      </c>
    </row>
    <row r="96" spans="1:17" ht="21.75" customHeight="1">
      <c r="A96" s="6" t="s">
        <v>304</v>
      </c>
      <c r="C96" s="15">
        <v>0</v>
      </c>
      <c r="D96" s="13"/>
      <c r="E96" s="15">
        <v>0</v>
      </c>
      <c r="F96" s="13"/>
      <c r="G96" s="15">
        <v>0</v>
      </c>
      <c r="H96" s="13"/>
      <c r="I96" s="15">
        <v>0</v>
      </c>
      <c r="J96" s="13"/>
      <c r="K96" s="15">
        <v>400</v>
      </c>
      <c r="L96" s="13"/>
      <c r="M96" s="15">
        <v>353419691</v>
      </c>
      <c r="N96" s="13"/>
      <c r="O96" s="15">
        <v>399927548</v>
      </c>
      <c r="P96" s="13"/>
      <c r="Q96" s="15">
        <v>-46507857</v>
      </c>
    </row>
    <row r="97" spans="1:17" ht="21.75" customHeight="1" thickBot="1">
      <c r="A97" s="9" t="s">
        <v>55</v>
      </c>
      <c r="C97" s="15"/>
      <c r="D97" s="13"/>
      <c r="E97" s="18">
        <f>SUM(E8:E96)</f>
        <v>19218314218149</v>
      </c>
      <c r="F97" s="13"/>
      <c r="G97" s="18">
        <f>SUM(G8:G96)</f>
        <v>18588204506384</v>
      </c>
      <c r="H97" s="13"/>
      <c r="I97" s="18">
        <f>SUM(I8:I96)</f>
        <v>630109711765</v>
      </c>
      <c r="J97" s="13"/>
      <c r="K97" s="15"/>
      <c r="L97" s="13"/>
      <c r="M97" s="18">
        <f>SUM(M8:M96)</f>
        <v>202000403521755</v>
      </c>
      <c r="N97" s="13"/>
      <c r="O97" s="18">
        <f>SUM(O8:O96)</f>
        <v>207015245862745</v>
      </c>
      <c r="P97" s="13"/>
      <c r="Q97" s="18">
        <f>SUM(Q8:Q96)</f>
        <v>-5014842340990</v>
      </c>
    </row>
    <row r="98" spans="1:17" ht="19.5" thickTop="1">
      <c r="O98" s="20"/>
    </row>
    <row r="99" spans="1:17">
      <c r="E99" s="20"/>
    </row>
    <row r="100" spans="1:17">
      <c r="G100" s="20"/>
      <c r="I100" s="20"/>
      <c r="M100" s="20"/>
      <c r="Q100" s="20"/>
    </row>
    <row r="101" spans="1:17">
      <c r="G101" s="20"/>
      <c r="I101" s="20"/>
      <c r="M101" s="20"/>
      <c r="Q101" s="20"/>
    </row>
    <row r="102" spans="1:17">
      <c r="E102" s="20"/>
      <c r="G102" s="20"/>
      <c r="I102" s="20"/>
      <c r="M102" s="33"/>
      <c r="Q102" s="20"/>
    </row>
    <row r="103" spans="1:17">
      <c r="E103" s="20"/>
      <c r="I103" s="20"/>
      <c r="O103" s="20"/>
      <c r="Q103" s="20"/>
    </row>
    <row r="104" spans="1:17">
      <c r="G104" s="20"/>
      <c r="I104" s="20"/>
      <c r="O104" s="20"/>
      <c r="Q104" s="20"/>
    </row>
    <row r="105" spans="1:17">
      <c r="I105" s="20"/>
      <c r="Q105" s="15"/>
    </row>
    <row r="106" spans="1:17">
      <c r="E106" s="20"/>
      <c r="I106" s="20"/>
      <c r="Q106" s="15"/>
    </row>
    <row r="107" spans="1:17">
      <c r="I107" s="20"/>
      <c r="Q107" s="15"/>
    </row>
    <row r="108" spans="1:17">
      <c r="E108" s="15"/>
      <c r="F108" s="15"/>
      <c r="G108" s="15"/>
      <c r="H108" s="15"/>
      <c r="I108" s="15"/>
      <c r="J108" s="15"/>
      <c r="K108" s="15"/>
      <c r="L108" s="15"/>
      <c r="M108" s="15"/>
      <c r="Q108" s="15"/>
    </row>
    <row r="109" spans="1:17">
      <c r="E109" s="15"/>
      <c r="F109" s="15"/>
      <c r="G109" s="15"/>
      <c r="H109" s="15"/>
      <c r="I109" s="15"/>
      <c r="J109" s="15"/>
      <c r="K109" s="15"/>
      <c r="L109" s="15"/>
      <c r="M109" s="15"/>
      <c r="O109" s="20"/>
    </row>
    <row r="110" spans="1:17"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7">
      <c r="E111" s="15"/>
      <c r="F111" s="15"/>
      <c r="G111" s="15"/>
      <c r="H111" s="15"/>
      <c r="I111" s="15"/>
      <c r="J111" s="15"/>
      <c r="K111" s="15"/>
      <c r="L111" s="15"/>
      <c r="M111" s="15"/>
      <c r="Q111" s="20"/>
    </row>
    <row r="112" spans="1:17"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5:13">
      <c r="E113" s="15"/>
      <c r="F113" s="15"/>
      <c r="G113" s="15"/>
      <c r="H113" s="15"/>
      <c r="I113" s="15"/>
      <c r="J113" s="15"/>
      <c r="K113" s="15"/>
      <c r="L113" s="15"/>
      <c r="M113" s="15"/>
    </row>
  </sheetData>
  <sortState xmlns:xlrd2="http://schemas.microsoft.com/office/spreadsheetml/2017/richdata2" ref="A8:Q96">
    <sortCondition ref="A8:A96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43"/>
  <sheetViews>
    <sheetView rightToLeft="1" zoomScaleNormal="100" workbookViewId="0">
      <selection activeCell="I119" sqref="I119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9.85546875" bestFit="1" customWidth="1"/>
    <col min="6" max="6" width="1.28515625" customWidth="1"/>
    <col min="7" max="7" width="19.570312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9.85546875" bestFit="1" customWidth="1"/>
    <col min="14" max="14" width="1.28515625" customWidth="1"/>
    <col min="15" max="15" width="20" bestFit="1" customWidth="1"/>
    <col min="16" max="16" width="1.28515625" customWidth="1"/>
    <col min="17" max="17" width="21.85546875" style="31" customWidth="1"/>
  </cols>
  <sheetData>
    <row r="1" spans="1:17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4.45" customHeight="1"/>
    <row r="5" spans="1:17" ht="14.45" customHeight="1">
      <c r="A5" s="55" t="s">
        <v>450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14.45" customHeight="1">
      <c r="A6" s="56" t="s">
        <v>330</v>
      </c>
      <c r="C6" s="56" t="s">
        <v>346</v>
      </c>
      <c r="D6" s="56"/>
      <c r="E6" s="56"/>
      <c r="F6" s="56"/>
      <c r="G6" s="56"/>
      <c r="H6" s="56"/>
      <c r="I6" s="56"/>
      <c r="K6" s="56" t="s">
        <v>347</v>
      </c>
      <c r="L6" s="56"/>
      <c r="M6" s="56"/>
      <c r="N6" s="56"/>
      <c r="O6" s="56"/>
      <c r="P6" s="56"/>
      <c r="Q6" s="56"/>
    </row>
    <row r="7" spans="1:17" ht="42.75" customHeight="1">
      <c r="A7" s="56"/>
      <c r="C7" s="11" t="s">
        <v>13</v>
      </c>
      <c r="D7" s="3"/>
      <c r="E7" s="11" t="s">
        <v>15</v>
      </c>
      <c r="F7" s="3"/>
      <c r="G7" s="11" t="s">
        <v>448</v>
      </c>
      <c r="H7" s="3"/>
      <c r="I7" s="11" t="s">
        <v>451</v>
      </c>
      <c r="K7" s="11" t="s">
        <v>13</v>
      </c>
      <c r="L7" s="3"/>
      <c r="M7" s="11" t="s">
        <v>15</v>
      </c>
      <c r="N7" s="3"/>
      <c r="O7" s="11" t="s">
        <v>448</v>
      </c>
      <c r="P7" s="3"/>
      <c r="Q7" s="11" t="s">
        <v>451</v>
      </c>
    </row>
    <row r="8" spans="1:17" ht="21.75" customHeight="1">
      <c r="A8" s="29" t="s">
        <v>126</v>
      </c>
      <c r="C8" s="12">
        <v>19985000</v>
      </c>
      <c r="D8" s="13"/>
      <c r="E8" s="12">
        <v>17108139265000</v>
      </c>
      <c r="F8" s="13"/>
      <c r="G8" s="12">
        <v>17677411569310</v>
      </c>
      <c r="H8" s="13"/>
      <c r="I8" s="12">
        <v>-569272304310</v>
      </c>
      <c r="J8" s="13"/>
      <c r="K8" s="12">
        <v>19985000</v>
      </c>
      <c r="L8" s="13"/>
      <c r="M8" s="12">
        <v>17108139265000</v>
      </c>
      <c r="N8" s="13"/>
      <c r="O8" s="12">
        <v>18379672933393</v>
      </c>
      <c r="P8" s="13"/>
      <c r="Q8" s="12">
        <v>-1271533668393</v>
      </c>
    </row>
    <row r="9" spans="1:17" ht="21.75" customHeight="1">
      <c r="A9" s="30" t="s">
        <v>129</v>
      </c>
      <c r="C9" s="15">
        <v>2495000</v>
      </c>
      <c r="D9" s="13"/>
      <c r="E9" s="15">
        <v>2088315000000</v>
      </c>
      <c r="F9" s="13"/>
      <c r="G9" s="15">
        <v>2132218096280</v>
      </c>
      <c r="H9" s="13"/>
      <c r="I9" s="15">
        <v>-43903096280</v>
      </c>
      <c r="J9" s="13"/>
      <c r="K9" s="15">
        <v>2495000</v>
      </c>
      <c r="L9" s="13"/>
      <c r="M9" s="15">
        <v>2088315000000</v>
      </c>
      <c r="N9" s="13"/>
      <c r="O9" s="15">
        <v>2245246040499</v>
      </c>
      <c r="P9" s="13"/>
      <c r="Q9" s="15">
        <v>-156931040499</v>
      </c>
    </row>
    <row r="10" spans="1:17" ht="21.75" customHeight="1">
      <c r="A10" s="30" t="s">
        <v>137</v>
      </c>
      <c r="C10" s="15">
        <v>5500000</v>
      </c>
      <c r="D10" s="13"/>
      <c r="E10" s="15">
        <v>4244031000000</v>
      </c>
      <c r="F10" s="13"/>
      <c r="G10" s="15">
        <v>4241723308143</v>
      </c>
      <c r="H10" s="13"/>
      <c r="I10" s="15">
        <v>2307691857</v>
      </c>
      <c r="J10" s="13"/>
      <c r="K10" s="15">
        <v>5500000</v>
      </c>
      <c r="L10" s="13"/>
      <c r="M10" s="15">
        <v>4244031000000</v>
      </c>
      <c r="N10" s="13"/>
      <c r="O10" s="15">
        <v>4944902662937</v>
      </c>
      <c r="P10" s="13"/>
      <c r="Q10" s="15">
        <v>-700871662937</v>
      </c>
    </row>
    <row r="11" spans="1:17" ht="21.75" customHeight="1">
      <c r="A11" s="30" t="s">
        <v>140</v>
      </c>
      <c r="C11" s="15">
        <v>117467</v>
      </c>
      <c r="D11" s="13"/>
      <c r="E11" s="15">
        <v>93166601710</v>
      </c>
      <c r="F11" s="13"/>
      <c r="G11" s="15">
        <v>91162354331</v>
      </c>
      <c r="H11" s="13"/>
      <c r="I11" s="15">
        <v>2004247379</v>
      </c>
      <c r="J11" s="13"/>
      <c r="K11" s="15">
        <v>117467</v>
      </c>
      <c r="L11" s="13"/>
      <c r="M11" s="15">
        <v>93166601710</v>
      </c>
      <c r="N11" s="13"/>
      <c r="O11" s="15">
        <v>85476987087</v>
      </c>
      <c r="P11" s="13"/>
      <c r="Q11" s="15">
        <v>7689614623</v>
      </c>
    </row>
    <row r="12" spans="1:17" ht="21.75" customHeight="1">
      <c r="A12" s="30" t="s">
        <v>143</v>
      </c>
      <c r="C12" s="15">
        <v>30431</v>
      </c>
      <c r="D12" s="13"/>
      <c r="E12" s="15">
        <v>23061524730</v>
      </c>
      <c r="F12" s="13"/>
      <c r="G12" s="15">
        <v>22529810310</v>
      </c>
      <c r="H12" s="13"/>
      <c r="I12" s="15">
        <v>531714420</v>
      </c>
      <c r="J12" s="13"/>
      <c r="K12" s="15">
        <v>30431</v>
      </c>
      <c r="L12" s="13"/>
      <c r="M12" s="15">
        <v>23061524730</v>
      </c>
      <c r="N12" s="13"/>
      <c r="O12" s="15">
        <v>21148449938</v>
      </c>
      <c r="P12" s="13"/>
      <c r="Q12" s="15">
        <v>1913074792</v>
      </c>
    </row>
    <row r="13" spans="1:17" ht="21.75" customHeight="1">
      <c r="A13" s="30" t="s">
        <v>145</v>
      </c>
      <c r="C13" s="15">
        <v>34500</v>
      </c>
      <c r="D13" s="13"/>
      <c r="E13" s="15">
        <v>25353360000</v>
      </c>
      <c r="F13" s="13"/>
      <c r="G13" s="15">
        <v>24783736511</v>
      </c>
      <c r="H13" s="13"/>
      <c r="I13" s="15">
        <v>569623489</v>
      </c>
      <c r="J13" s="13"/>
      <c r="K13" s="15">
        <v>34500</v>
      </c>
      <c r="L13" s="13"/>
      <c r="M13" s="15">
        <v>25353360000</v>
      </c>
      <c r="N13" s="13"/>
      <c r="O13" s="15">
        <v>23292937389</v>
      </c>
      <c r="P13" s="13"/>
      <c r="Q13" s="15">
        <v>2060422611</v>
      </c>
    </row>
    <row r="14" spans="1:17" ht="21.75" customHeight="1">
      <c r="A14" s="30" t="s">
        <v>147</v>
      </c>
      <c r="C14" s="15">
        <v>489300</v>
      </c>
      <c r="D14" s="13"/>
      <c r="E14" s="15">
        <v>471699879000</v>
      </c>
      <c r="F14" s="13"/>
      <c r="G14" s="15">
        <v>460934052753</v>
      </c>
      <c r="H14" s="13"/>
      <c r="I14" s="15">
        <v>10765826247</v>
      </c>
      <c r="J14" s="13"/>
      <c r="K14" s="15">
        <v>489300</v>
      </c>
      <c r="L14" s="13"/>
      <c r="M14" s="15">
        <v>471699879000</v>
      </c>
      <c r="N14" s="13"/>
      <c r="O14" s="15">
        <v>428265368830</v>
      </c>
      <c r="P14" s="13"/>
      <c r="Q14" s="15">
        <v>43434510170</v>
      </c>
    </row>
    <row r="15" spans="1:17" ht="21.75" customHeight="1">
      <c r="A15" s="30" t="s">
        <v>150</v>
      </c>
      <c r="C15" s="15">
        <v>13000</v>
      </c>
      <c r="D15" s="13"/>
      <c r="E15" s="15">
        <v>9340760000</v>
      </c>
      <c r="F15" s="13"/>
      <c r="G15" s="15">
        <v>9175997836</v>
      </c>
      <c r="H15" s="13"/>
      <c r="I15" s="15">
        <v>164762164</v>
      </c>
      <c r="J15" s="13"/>
      <c r="K15" s="15">
        <v>13000</v>
      </c>
      <c r="L15" s="13"/>
      <c r="M15" s="15">
        <v>9340760000</v>
      </c>
      <c r="N15" s="13"/>
      <c r="O15" s="15">
        <v>8624586510</v>
      </c>
      <c r="P15" s="13"/>
      <c r="Q15" s="15">
        <v>716173490</v>
      </c>
    </row>
    <row r="16" spans="1:17" ht="21.75" customHeight="1">
      <c r="A16" s="30" t="s">
        <v>153</v>
      </c>
      <c r="C16" s="15">
        <v>1791468</v>
      </c>
      <c r="D16" s="13"/>
      <c r="E16" s="15">
        <v>1576151461080</v>
      </c>
      <c r="F16" s="13"/>
      <c r="G16" s="15">
        <v>1539699410204</v>
      </c>
      <c r="H16" s="13"/>
      <c r="I16" s="15">
        <v>36452050876</v>
      </c>
      <c r="J16" s="13"/>
      <c r="K16" s="15">
        <v>1791468</v>
      </c>
      <c r="L16" s="13"/>
      <c r="M16" s="15">
        <v>1576151461080</v>
      </c>
      <c r="N16" s="13"/>
      <c r="O16" s="15">
        <v>1438449269925</v>
      </c>
      <c r="P16" s="13"/>
      <c r="Q16" s="15">
        <v>137702191155</v>
      </c>
    </row>
    <row r="17" spans="1:17" ht="21.75" customHeight="1">
      <c r="A17" s="30" t="s">
        <v>156</v>
      </c>
      <c r="C17" s="15">
        <v>63900</v>
      </c>
      <c r="D17" s="13"/>
      <c r="E17" s="15">
        <v>47978676000</v>
      </c>
      <c r="F17" s="13"/>
      <c r="G17" s="15">
        <v>47004827220</v>
      </c>
      <c r="H17" s="13"/>
      <c r="I17" s="15">
        <v>973848780</v>
      </c>
      <c r="J17" s="13"/>
      <c r="K17" s="15">
        <v>63900</v>
      </c>
      <c r="L17" s="13"/>
      <c r="M17" s="15">
        <v>47978676000</v>
      </c>
      <c r="N17" s="13"/>
      <c r="O17" s="15">
        <v>44112397178</v>
      </c>
      <c r="P17" s="13"/>
      <c r="Q17" s="15">
        <v>3866278822</v>
      </c>
    </row>
    <row r="18" spans="1:17" ht="21.75" customHeight="1">
      <c r="A18" s="30" t="s">
        <v>158</v>
      </c>
      <c r="C18" s="15">
        <v>3703000</v>
      </c>
      <c r="D18" s="13"/>
      <c r="E18" s="15">
        <v>2765400400000</v>
      </c>
      <c r="F18" s="13"/>
      <c r="G18" s="15">
        <v>2664710275500</v>
      </c>
      <c r="H18" s="13"/>
      <c r="I18" s="15">
        <v>100690124500</v>
      </c>
      <c r="J18" s="13"/>
      <c r="K18" s="15">
        <v>3703000</v>
      </c>
      <c r="L18" s="13"/>
      <c r="M18" s="15">
        <v>2765400400000</v>
      </c>
      <c r="N18" s="13"/>
      <c r="O18" s="15">
        <v>2500182659743</v>
      </c>
      <c r="P18" s="13"/>
      <c r="Q18" s="15">
        <v>265217740257</v>
      </c>
    </row>
    <row r="19" spans="1:17" ht="21.75" customHeight="1">
      <c r="A19" s="30" t="s">
        <v>19</v>
      </c>
      <c r="C19" s="15">
        <v>1211682134</v>
      </c>
      <c r="D19" s="13"/>
      <c r="E19" s="15">
        <v>1786019465516</v>
      </c>
      <c r="F19" s="13"/>
      <c r="G19" s="15">
        <v>1771033365989</v>
      </c>
      <c r="H19" s="13"/>
      <c r="I19" s="15">
        <v>14986099527</v>
      </c>
      <c r="J19" s="13"/>
      <c r="K19" s="15">
        <v>1211682134</v>
      </c>
      <c r="L19" s="13"/>
      <c r="M19" s="15">
        <v>1786019465516</v>
      </c>
      <c r="N19" s="13"/>
      <c r="O19" s="15">
        <v>1734528641117</v>
      </c>
      <c r="P19" s="13"/>
      <c r="Q19" s="15">
        <v>51490824399</v>
      </c>
    </row>
    <row r="20" spans="1:17" ht="21.75" customHeight="1">
      <c r="A20" s="30" t="s">
        <v>20</v>
      </c>
      <c r="C20" s="15">
        <v>384826246</v>
      </c>
      <c r="D20" s="13"/>
      <c r="E20" s="15">
        <v>859701833564</v>
      </c>
      <c r="F20" s="13"/>
      <c r="G20" s="15">
        <v>852760337311</v>
      </c>
      <c r="H20" s="13"/>
      <c r="I20" s="15">
        <v>6941496253</v>
      </c>
      <c r="J20" s="13"/>
      <c r="K20" s="15">
        <v>384826246</v>
      </c>
      <c r="L20" s="13"/>
      <c r="M20" s="15">
        <v>859701833564</v>
      </c>
      <c r="N20" s="13"/>
      <c r="O20" s="15">
        <v>844255318569</v>
      </c>
      <c r="P20" s="13"/>
      <c r="Q20" s="15">
        <v>15446514995</v>
      </c>
    </row>
    <row r="21" spans="1:17" ht="21.75" customHeight="1">
      <c r="A21" s="30" t="s">
        <v>21</v>
      </c>
      <c r="C21" s="15">
        <v>240395567</v>
      </c>
      <c r="D21" s="13"/>
      <c r="E21" s="15">
        <v>2516941586490</v>
      </c>
      <c r="F21" s="13"/>
      <c r="G21" s="15">
        <v>2486657135144</v>
      </c>
      <c r="H21" s="13"/>
      <c r="I21" s="15">
        <v>30284451346</v>
      </c>
      <c r="J21" s="13"/>
      <c r="K21" s="15">
        <v>240395567</v>
      </c>
      <c r="L21" s="13"/>
      <c r="M21" s="15">
        <v>2516941586490</v>
      </c>
      <c r="N21" s="13"/>
      <c r="O21" s="15">
        <v>2443210114906</v>
      </c>
      <c r="P21" s="13"/>
      <c r="Q21" s="15">
        <v>73731471584</v>
      </c>
    </row>
    <row r="22" spans="1:17" ht="21.75" customHeight="1">
      <c r="A22" s="30" t="s">
        <v>48</v>
      </c>
      <c r="C22" s="15">
        <v>20271701</v>
      </c>
      <c r="D22" s="13"/>
      <c r="E22" s="15">
        <v>398744358670</v>
      </c>
      <c r="F22" s="13"/>
      <c r="G22" s="15">
        <v>394705321192</v>
      </c>
      <c r="H22" s="13"/>
      <c r="I22" s="15">
        <v>4039037478</v>
      </c>
      <c r="J22" s="13"/>
      <c r="K22" s="15">
        <v>20271701</v>
      </c>
      <c r="L22" s="13"/>
      <c r="M22" s="15">
        <v>398744358670</v>
      </c>
      <c r="N22" s="13"/>
      <c r="O22" s="15">
        <v>389876779411</v>
      </c>
      <c r="P22" s="13"/>
      <c r="Q22" s="15">
        <v>8867579259</v>
      </c>
    </row>
    <row r="23" spans="1:17" ht="21.75" customHeight="1">
      <c r="A23" s="30" t="s">
        <v>49</v>
      </c>
      <c r="C23" s="15">
        <v>278269024</v>
      </c>
      <c r="D23" s="13"/>
      <c r="E23" s="15">
        <v>4421694791360</v>
      </c>
      <c r="F23" s="13"/>
      <c r="G23" s="15">
        <v>4356531845783</v>
      </c>
      <c r="H23" s="13"/>
      <c r="I23" s="15">
        <v>65162945577</v>
      </c>
      <c r="J23" s="13"/>
      <c r="K23" s="15">
        <v>278269024</v>
      </c>
      <c r="L23" s="13"/>
      <c r="M23" s="15">
        <v>4421694791360</v>
      </c>
      <c r="N23" s="13"/>
      <c r="O23" s="15">
        <v>4333918363653</v>
      </c>
      <c r="P23" s="13"/>
      <c r="Q23" s="15">
        <v>87776427707</v>
      </c>
    </row>
    <row r="24" spans="1:17" ht="21.75" customHeight="1">
      <c r="A24" s="30" t="s">
        <v>50</v>
      </c>
      <c r="C24" s="15">
        <v>72647153</v>
      </c>
      <c r="D24" s="13"/>
      <c r="E24" s="15">
        <v>1557554960320</v>
      </c>
      <c r="F24" s="13"/>
      <c r="G24" s="15">
        <v>1542957528331</v>
      </c>
      <c r="H24" s="13"/>
      <c r="I24" s="15">
        <v>14597431989</v>
      </c>
      <c r="J24" s="13"/>
      <c r="K24" s="15">
        <v>72647153</v>
      </c>
      <c r="L24" s="13"/>
      <c r="M24" s="15">
        <v>1557554960320</v>
      </c>
      <c r="N24" s="13"/>
      <c r="O24" s="15">
        <v>1531208028706</v>
      </c>
      <c r="P24" s="13"/>
      <c r="Q24" s="15">
        <v>26346931614</v>
      </c>
    </row>
    <row r="25" spans="1:17" ht="21.75" customHeight="1">
      <c r="A25" s="30" t="s">
        <v>51</v>
      </c>
      <c r="C25" s="15">
        <v>4302645</v>
      </c>
      <c r="D25" s="13"/>
      <c r="E25" s="15">
        <v>70907589600</v>
      </c>
      <c r="F25" s="13"/>
      <c r="G25" s="15">
        <v>70184634336</v>
      </c>
      <c r="H25" s="13"/>
      <c r="I25" s="15">
        <v>722955264</v>
      </c>
      <c r="J25" s="13"/>
      <c r="K25" s="15">
        <v>4302645</v>
      </c>
      <c r="L25" s="13"/>
      <c r="M25" s="15">
        <v>70907589600</v>
      </c>
      <c r="N25" s="13"/>
      <c r="O25" s="15">
        <v>69646525138</v>
      </c>
      <c r="P25" s="13"/>
      <c r="Q25" s="15">
        <v>1261064462</v>
      </c>
    </row>
    <row r="26" spans="1:17" ht="21.75" customHeight="1">
      <c r="A26" s="30" t="s">
        <v>54</v>
      </c>
      <c r="C26" s="15">
        <v>14786309</v>
      </c>
      <c r="D26" s="13"/>
      <c r="E26" s="15">
        <v>140765661680</v>
      </c>
      <c r="F26" s="13"/>
      <c r="G26" s="15">
        <v>144621150379</v>
      </c>
      <c r="H26" s="13"/>
      <c r="I26" s="15">
        <v>-3855488699</v>
      </c>
      <c r="J26" s="13"/>
      <c r="K26" s="15">
        <v>14786309</v>
      </c>
      <c r="L26" s="13"/>
      <c r="M26" s="15">
        <v>140765661680</v>
      </c>
      <c r="N26" s="13"/>
      <c r="O26" s="15">
        <v>144621150379</v>
      </c>
      <c r="P26" s="13"/>
      <c r="Q26" s="15">
        <v>-3855488699</v>
      </c>
    </row>
    <row r="27" spans="1:17" ht="21.75" customHeight="1">
      <c r="A27" s="30" t="s">
        <v>22</v>
      </c>
      <c r="C27" s="15">
        <v>71163636</v>
      </c>
      <c r="D27" s="13"/>
      <c r="E27" s="15">
        <v>412037452440</v>
      </c>
      <c r="F27" s="13"/>
      <c r="G27" s="15">
        <v>406479988751</v>
      </c>
      <c r="H27" s="13"/>
      <c r="I27" s="15">
        <v>5557463689</v>
      </c>
      <c r="J27" s="13"/>
      <c r="K27" s="15">
        <v>71163636</v>
      </c>
      <c r="L27" s="13"/>
      <c r="M27" s="15">
        <v>412037452440</v>
      </c>
      <c r="N27" s="13"/>
      <c r="O27" s="15">
        <v>400681568669</v>
      </c>
      <c r="P27" s="13"/>
      <c r="Q27" s="15">
        <v>11355883771</v>
      </c>
    </row>
    <row r="28" spans="1:17" ht="21.75" customHeight="1">
      <c r="A28" s="30" t="s">
        <v>25</v>
      </c>
      <c r="C28" s="15">
        <v>11694000</v>
      </c>
      <c r="D28" s="13"/>
      <c r="E28" s="15">
        <v>372453900000</v>
      </c>
      <c r="F28" s="13"/>
      <c r="G28" s="15">
        <v>370307886302</v>
      </c>
      <c r="H28" s="13"/>
      <c r="I28" s="15">
        <v>2146013698</v>
      </c>
      <c r="J28" s="13"/>
      <c r="K28" s="15">
        <v>11694000</v>
      </c>
      <c r="L28" s="13"/>
      <c r="M28" s="15">
        <v>372453900000</v>
      </c>
      <c r="N28" s="13"/>
      <c r="O28" s="15">
        <v>367036901687</v>
      </c>
      <c r="P28" s="13"/>
      <c r="Q28" s="15">
        <v>5416998313</v>
      </c>
    </row>
    <row r="29" spans="1:17" ht="21.75" customHeight="1">
      <c r="A29" s="30" t="s">
        <v>23</v>
      </c>
      <c r="C29" s="15">
        <v>272507334</v>
      </c>
      <c r="D29" s="13"/>
      <c r="E29" s="15">
        <v>2210034478740</v>
      </c>
      <c r="F29" s="13"/>
      <c r="G29" s="15">
        <v>2180127556246</v>
      </c>
      <c r="H29" s="13"/>
      <c r="I29" s="15">
        <v>29906922494</v>
      </c>
      <c r="J29" s="13"/>
      <c r="K29" s="15">
        <v>272507334</v>
      </c>
      <c r="L29" s="13"/>
      <c r="M29" s="15">
        <v>2210034478740</v>
      </c>
      <c r="N29" s="13"/>
      <c r="O29" s="15">
        <v>2149868183078</v>
      </c>
      <c r="P29" s="13"/>
      <c r="Q29" s="15">
        <v>60166295662</v>
      </c>
    </row>
    <row r="30" spans="1:17" ht="21.75" customHeight="1">
      <c r="A30" s="30" t="s">
        <v>24</v>
      </c>
      <c r="C30" s="15">
        <v>285378511</v>
      </c>
      <c r="D30" s="13"/>
      <c r="E30" s="15">
        <v>2588383094770</v>
      </c>
      <c r="F30" s="13"/>
      <c r="G30" s="15">
        <v>2549024803214</v>
      </c>
      <c r="H30" s="13"/>
      <c r="I30" s="15">
        <v>39358291556</v>
      </c>
      <c r="J30" s="13"/>
      <c r="K30" s="15">
        <v>285378511</v>
      </c>
      <c r="L30" s="13"/>
      <c r="M30" s="15">
        <v>2588383094770</v>
      </c>
      <c r="N30" s="13"/>
      <c r="O30" s="15">
        <v>2526504216631</v>
      </c>
      <c r="P30" s="13"/>
      <c r="Q30" s="15">
        <v>61878878139</v>
      </c>
    </row>
    <row r="31" spans="1:17" ht="21.75" customHeight="1">
      <c r="A31" s="30" t="s">
        <v>26</v>
      </c>
      <c r="C31" s="15">
        <v>4049335</v>
      </c>
      <c r="D31" s="13"/>
      <c r="E31" s="15">
        <v>2480987061150</v>
      </c>
      <c r="F31" s="13"/>
      <c r="G31" s="15">
        <v>2441038930033</v>
      </c>
      <c r="H31" s="13"/>
      <c r="I31" s="15">
        <v>39948131117</v>
      </c>
      <c r="J31" s="13"/>
      <c r="K31" s="15">
        <v>4049335</v>
      </c>
      <c r="L31" s="13"/>
      <c r="M31" s="15">
        <v>2480987061150</v>
      </c>
      <c r="N31" s="13"/>
      <c r="O31" s="15">
        <v>2466120359751</v>
      </c>
      <c r="P31" s="13"/>
      <c r="Q31" s="15">
        <v>14866701399</v>
      </c>
    </row>
    <row r="32" spans="1:17" ht="21.75" customHeight="1">
      <c r="A32" s="30" t="s">
        <v>27</v>
      </c>
      <c r="C32" s="15">
        <v>24386551</v>
      </c>
      <c r="D32" s="13"/>
      <c r="E32" s="15">
        <v>160219640070</v>
      </c>
      <c r="F32" s="13"/>
      <c r="G32" s="15">
        <v>159091051334</v>
      </c>
      <c r="H32" s="13"/>
      <c r="I32" s="15">
        <v>1128588736</v>
      </c>
      <c r="J32" s="13"/>
      <c r="K32" s="15">
        <v>24386551</v>
      </c>
      <c r="L32" s="13"/>
      <c r="M32" s="15">
        <v>160219640070</v>
      </c>
      <c r="N32" s="13"/>
      <c r="O32" s="15">
        <v>156348866629</v>
      </c>
      <c r="P32" s="13"/>
      <c r="Q32" s="15">
        <v>3870773441</v>
      </c>
    </row>
    <row r="33" spans="1:17" ht="21.75" customHeight="1">
      <c r="A33" s="30" t="s">
        <v>28</v>
      </c>
      <c r="C33" s="15">
        <v>26651519</v>
      </c>
      <c r="D33" s="13"/>
      <c r="E33" s="15">
        <v>1617747203300</v>
      </c>
      <c r="F33" s="13"/>
      <c r="G33" s="15">
        <v>1594460374824</v>
      </c>
      <c r="H33" s="13"/>
      <c r="I33" s="15">
        <v>23286828476</v>
      </c>
      <c r="J33" s="13"/>
      <c r="K33" s="15">
        <v>26651519</v>
      </c>
      <c r="L33" s="13"/>
      <c r="M33" s="15">
        <v>1617747203300</v>
      </c>
      <c r="N33" s="13"/>
      <c r="O33" s="15">
        <v>1585952232737</v>
      </c>
      <c r="P33" s="13"/>
      <c r="Q33" s="15">
        <v>31794970563</v>
      </c>
    </row>
    <row r="34" spans="1:17" ht="21.75" customHeight="1">
      <c r="A34" s="30" t="s">
        <v>29</v>
      </c>
      <c r="C34" s="15">
        <v>34930396</v>
      </c>
      <c r="D34" s="13"/>
      <c r="E34" s="15">
        <v>260580754160</v>
      </c>
      <c r="F34" s="13"/>
      <c r="G34" s="15">
        <v>259340966383</v>
      </c>
      <c r="H34" s="13"/>
      <c r="I34" s="15">
        <v>1239787777</v>
      </c>
      <c r="J34" s="13"/>
      <c r="K34" s="15">
        <v>34930396</v>
      </c>
      <c r="L34" s="13"/>
      <c r="M34" s="15">
        <v>260580754160</v>
      </c>
      <c r="N34" s="13"/>
      <c r="O34" s="15">
        <v>256050888647</v>
      </c>
      <c r="P34" s="13"/>
      <c r="Q34" s="15">
        <v>4529865513</v>
      </c>
    </row>
    <row r="35" spans="1:17" ht="21.75" customHeight="1">
      <c r="A35" s="30" t="s">
        <v>30</v>
      </c>
      <c r="C35" s="15">
        <v>83822722</v>
      </c>
      <c r="D35" s="13"/>
      <c r="E35" s="15">
        <v>826492038920</v>
      </c>
      <c r="F35" s="13"/>
      <c r="G35" s="15">
        <v>814383939226</v>
      </c>
      <c r="H35" s="13"/>
      <c r="I35" s="15">
        <v>12108099694</v>
      </c>
      <c r="J35" s="13"/>
      <c r="K35" s="15">
        <v>83822722</v>
      </c>
      <c r="L35" s="13"/>
      <c r="M35" s="15">
        <v>826492038920</v>
      </c>
      <c r="N35" s="13"/>
      <c r="O35" s="15">
        <v>812103285911</v>
      </c>
      <c r="P35" s="13"/>
      <c r="Q35" s="15">
        <v>14388753009</v>
      </c>
    </row>
    <row r="36" spans="1:17" ht="21.75" customHeight="1">
      <c r="A36" s="30" t="s">
        <v>31</v>
      </c>
      <c r="C36" s="15">
        <v>73379651</v>
      </c>
      <c r="D36" s="13"/>
      <c r="E36" s="15">
        <v>266147994177</v>
      </c>
      <c r="F36" s="13"/>
      <c r="G36" s="15">
        <v>263979571164</v>
      </c>
      <c r="H36" s="13"/>
      <c r="I36" s="15">
        <v>2168423013</v>
      </c>
      <c r="J36" s="13"/>
      <c r="K36" s="15">
        <v>73379651</v>
      </c>
      <c r="L36" s="13"/>
      <c r="M36" s="15">
        <v>266147994177</v>
      </c>
      <c r="N36" s="13"/>
      <c r="O36" s="15">
        <v>262504863141</v>
      </c>
      <c r="P36" s="13"/>
      <c r="Q36" s="15">
        <v>3643131036</v>
      </c>
    </row>
    <row r="37" spans="1:17" ht="21.75" customHeight="1">
      <c r="A37" s="30" t="s">
        <v>32</v>
      </c>
      <c r="C37" s="15">
        <v>1135510263</v>
      </c>
      <c r="D37" s="13"/>
      <c r="E37" s="15">
        <v>6426988088580</v>
      </c>
      <c r="F37" s="13"/>
      <c r="G37" s="15">
        <v>6364632004312</v>
      </c>
      <c r="H37" s="13"/>
      <c r="I37" s="15">
        <v>62356084268</v>
      </c>
      <c r="J37" s="13"/>
      <c r="K37" s="15">
        <v>1135510263</v>
      </c>
      <c r="L37" s="13"/>
      <c r="M37" s="15">
        <v>6426988088580</v>
      </c>
      <c r="N37" s="13"/>
      <c r="O37" s="15">
        <v>6186809029619</v>
      </c>
      <c r="P37" s="13"/>
      <c r="Q37" s="15">
        <v>240179058961</v>
      </c>
    </row>
    <row r="38" spans="1:17" ht="21.75" customHeight="1">
      <c r="A38" s="30" t="s">
        <v>52</v>
      </c>
      <c r="C38" s="15">
        <v>11947673</v>
      </c>
      <c r="D38" s="13"/>
      <c r="E38" s="15">
        <v>124494752660</v>
      </c>
      <c r="F38" s="13"/>
      <c r="G38" s="15">
        <v>124967885607</v>
      </c>
      <c r="H38" s="13"/>
      <c r="I38" s="15">
        <v>-473132947</v>
      </c>
      <c r="J38" s="13"/>
      <c r="K38" s="15">
        <v>11947673</v>
      </c>
      <c r="L38" s="13"/>
      <c r="M38" s="15">
        <v>124494752660</v>
      </c>
      <c r="N38" s="13"/>
      <c r="O38" s="15">
        <v>124967885607</v>
      </c>
      <c r="P38" s="13"/>
      <c r="Q38" s="15">
        <v>-473132947</v>
      </c>
    </row>
    <row r="39" spans="1:17" ht="21.75" customHeight="1">
      <c r="A39" s="30" t="s">
        <v>34</v>
      </c>
      <c r="C39" s="15">
        <v>27893532</v>
      </c>
      <c r="D39" s="13"/>
      <c r="E39" s="15">
        <v>194975788680</v>
      </c>
      <c r="F39" s="13"/>
      <c r="G39" s="15">
        <v>202671317499</v>
      </c>
      <c r="H39" s="13"/>
      <c r="I39" s="15">
        <v>-7695528819</v>
      </c>
      <c r="J39" s="13"/>
      <c r="K39" s="15">
        <v>27893532</v>
      </c>
      <c r="L39" s="13"/>
      <c r="M39" s="15">
        <v>194975788680</v>
      </c>
      <c r="N39" s="13"/>
      <c r="O39" s="15">
        <v>203099731138</v>
      </c>
      <c r="P39" s="13"/>
      <c r="Q39" s="15">
        <v>-8123942458</v>
      </c>
    </row>
    <row r="40" spans="1:17" ht="21.75" customHeight="1">
      <c r="A40" s="30" t="s">
        <v>33</v>
      </c>
      <c r="C40" s="15">
        <v>12938473</v>
      </c>
      <c r="D40" s="13"/>
      <c r="E40" s="15">
        <v>194724018650</v>
      </c>
      <c r="F40" s="13"/>
      <c r="G40" s="15">
        <v>196592450336</v>
      </c>
      <c r="H40" s="13"/>
      <c r="I40" s="15">
        <v>-1868431686</v>
      </c>
      <c r="J40" s="13"/>
      <c r="K40" s="15">
        <v>12938473</v>
      </c>
      <c r="L40" s="13"/>
      <c r="M40" s="15">
        <v>194724018650</v>
      </c>
      <c r="N40" s="13"/>
      <c r="O40" s="15">
        <v>196228788226</v>
      </c>
      <c r="P40" s="13"/>
      <c r="Q40" s="15">
        <v>-1504769576</v>
      </c>
    </row>
    <row r="41" spans="1:17" ht="21.75" customHeight="1">
      <c r="A41" s="30" t="s">
        <v>36</v>
      </c>
      <c r="C41" s="15">
        <v>134732567</v>
      </c>
      <c r="D41" s="13"/>
      <c r="E41" s="15">
        <v>1112891003420</v>
      </c>
      <c r="F41" s="13"/>
      <c r="G41" s="15">
        <v>1095157322347</v>
      </c>
      <c r="H41" s="13"/>
      <c r="I41" s="15">
        <v>17733681073</v>
      </c>
      <c r="J41" s="13"/>
      <c r="K41" s="15">
        <v>134732567</v>
      </c>
      <c r="L41" s="13"/>
      <c r="M41" s="15">
        <v>1112891003420</v>
      </c>
      <c r="N41" s="13"/>
      <c r="O41" s="15">
        <v>1083777390014</v>
      </c>
      <c r="P41" s="13"/>
      <c r="Q41" s="15">
        <v>29113613406</v>
      </c>
    </row>
    <row r="42" spans="1:17" ht="21.75" customHeight="1">
      <c r="A42" s="30" t="s">
        <v>38</v>
      </c>
      <c r="C42" s="15">
        <v>690789</v>
      </c>
      <c r="D42" s="13"/>
      <c r="E42" s="15">
        <v>3958220970</v>
      </c>
      <c r="F42" s="13"/>
      <c r="G42" s="15">
        <v>3923673890</v>
      </c>
      <c r="H42" s="13"/>
      <c r="I42" s="15">
        <v>34547080</v>
      </c>
      <c r="J42" s="13"/>
      <c r="K42" s="15">
        <v>690789</v>
      </c>
      <c r="L42" s="13"/>
      <c r="M42" s="15">
        <v>3958220970</v>
      </c>
      <c r="N42" s="13"/>
      <c r="O42" s="15">
        <v>3950826031</v>
      </c>
      <c r="P42" s="13"/>
      <c r="Q42" s="15">
        <v>7394939</v>
      </c>
    </row>
    <row r="43" spans="1:17" ht="21.75" customHeight="1">
      <c r="A43" s="30" t="s">
        <v>39</v>
      </c>
      <c r="C43" s="15">
        <v>45914140</v>
      </c>
      <c r="D43" s="13"/>
      <c r="E43" s="15">
        <v>1111581329400</v>
      </c>
      <c r="F43" s="13"/>
      <c r="G43" s="15">
        <v>1098219148929</v>
      </c>
      <c r="H43" s="13"/>
      <c r="I43" s="15">
        <v>13362180471</v>
      </c>
      <c r="J43" s="13"/>
      <c r="K43" s="15">
        <v>45914140</v>
      </c>
      <c r="L43" s="13"/>
      <c r="M43" s="15">
        <v>1111581329400</v>
      </c>
      <c r="N43" s="13"/>
      <c r="O43" s="15">
        <v>1084422841042</v>
      </c>
      <c r="P43" s="13"/>
      <c r="Q43" s="15">
        <v>27158488358</v>
      </c>
    </row>
    <row r="44" spans="1:17" ht="21.75" customHeight="1">
      <c r="A44" s="30" t="s">
        <v>40</v>
      </c>
      <c r="C44" s="15">
        <v>177235485</v>
      </c>
      <c r="D44" s="13"/>
      <c r="E44" s="15">
        <v>2968694373750</v>
      </c>
      <c r="F44" s="13"/>
      <c r="G44" s="15">
        <v>2935616228069</v>
      </c>
      <c r="H44" s="13"/>
      <c r="I44" s="15">
        <v>33078145681</v>
      </c>
      <c r="J44" s="13"/>
      <c r="K44" s="15">
        <v>177235485</v>
      </c>
      <c r="L44" s="13"/>
      <c r="M44" s="15">
        <v>2968694373750</v>
      </c>
      <c r="N44" s="13"/>
      <c r="O44" s="15">
        <v>2903039538985</v>
      </c>
      <c r="P44" s="13"/>
      <c r="Q44" s="15">
        <v>65654834765</v>
      </c>
    </row>
    <row r="45" spans="1:17" ht="21.75" customHeight="1">
      <c r="A45" s="30" t="s">
        <v>41</v>
      </c>
      <c r="C45" s="15">
        <v>131112569</v>
      </c>
      <c r="D45" s="13"/>
      <c r="E45" s="15">
        <v>1151168355820</v>
      </c>
      <c r="F45" s="13"/>
      <c r="G45" s="15">
        <v>1138558483161</v>
      </c>
      <c r="H45" s="13"/>
      <c r="I45" s="15">
        <v>12609872659</v>
      </c>
      <c r="J45" s="13"/>
      <c r="K45" s="15">
        <v>131112569</v>
      </c>
      <c r="L45" s="13"/>
      <c r="M45" s="15">
        <v>1151168355820</v>
      </c>
      <c r="N45" s="13"/>
      <c r="O45" s="15">
        <v>1132355934400</v>
      </c>
      <c r="P45" s="13"/>
      <c r="Q45" s="15">
        <v>18812421420</v>
      </c>
    </row>
    <row r="46" spans="1:17" ht="21.75" customHeight="1">
      <c r="A46" s="30" t="s">
        <v>42</v>
      </c>
      <c r="C46" s="15">
        <v>87350422</v>
      </c>
      <c r="D46" s="13"/>
      <c r="E46" s="15">
        <v>1526011872340</v>
      </c>
      <c r="F46" s="13"/>
      <c r="G46" s="15">
        <v>1515180487792</v>
      </c>
      <c r="H46" s="13"/>
      <c r="I46" s="15">
        <v>10831384548</v>
      </c>
      <c r="J46" s="13"/>
      <c r="K46" s="15">
        <v>87350422</v>
      </c>
      <c r="L46" s="13"/>
      <c r="M46" s="15">
        <v>1526011872340</v>
      </c>
      <c r="N46" s="13"/>
      <c r="O46" s="15">
        <v>1508836227134</v>
      </c>
      <c r="P46" s="13"/>
      <c r="Q46" s="15">
        <v>17175645206</v>
      </c>
    </row>
    <row r="47" spans="1:17" ht="21.75" customHeight="1">
      <c r="A47" s="30" t="s">
        <v>53</v>
      </c>
      <c r="C47" s="15">
        <v>7981953</v>
      </c>
      <c r="D47" s="13"/>
      <c r="E47" s="15">
        <v>108155465518</v>
      </c>
      <c r="F47" s="13"/>
      <c r="G47" s="15">
        <v>107771692252</v>
      </c>
      <c r="H47" s="13"/>
      <c r="I47" s="15">
        <v>383773266</v>
      </c>
      <c r="J47" s="13"/>
      <c r="K47" s="15">
        <v>7981953</v>
      </c>
      <c r="L47" s="13"/>
      <c r="M47" s="15">
        <v>108155465518</v>
      </c>
      <c r="N47" s="13"/>
      <c r="O47" s="15">
        <v>107771692252</v>
      </c>
      <c r="P47" s="13"/>
      <c r="Q47" s="15">
        <v>383773266</v>
      </c>
    </row>
    <row r="48" spans="1:17" ht="21.75" customHeight="1">
      <c r="A48" s="30" t="s">
        <v>44</v>
      </c>
      <c r="C48" s="15">
        <v>52234793</v>
      </c>
      <c r="D48" s="13"/>
      <c r="E48" s="15">
        <v>866052867940</v>
      </c>
      <c r="F48" s="13"/>
      <c r="G48" s="15">
        <v>856228096795</v>
      </c>
      <c r="H48" s="13"/>
      <c r="I48" s="15">
        <v>9824771145</v>
      </c>
      <c r="J48" s="13"/>
      <c r="K48" s="15">
        <v>52234793</v>
      </c>
      <c r="L48" s="13"/>
      <c r="M48" s="15">
        <v>866052867940</v>
      </c>
      <c r="N48" s="13"/>
      <c r="O48" s="15">
        <v>850067818242</v>
      </c>
      <c r="P48" s="13"/>
      <c r="Q48" s="15">
        <v>15985049698</v>
      </c>
    </row>
    <row r="49" spans="1:17" ht="21.75" customHeight="1">
      <c r="A49" s="30" t="s">
        <v>45</v>
      </c>
      <c r="C49" s="15">
        <v>886111110</v>
      </c>
      <c r="D49" s="13"/>
      <c r="E49" s="15">
        <v>3537355551120</v>
      </c>
      <c r="F49" s="13"/>
      <c r="G49" s="15">
        <v>3503116429543</v>
      </c>
      <c r="H49" s="13"/>
      <c r="I49" s="15">
        <v>34239121577</v>
      </c>
      <c r="J49" s="13"/>
      <c r="K49" s="15">
        <v>886111110</v>
      </c>
      <c r="L49" s="13"/>
      <c r="M49" s="15">
        <v>3537355551120</v>
      </c>
      <c r="N49" s="13"/>
      <c r="O49" s="15">
        <v>3457805651883</v>
      </c>
      <c r="P49" s="13"/>
      <c r="Q49" s="15">
        <v>79549899237</v>
      </c>
    </row>
    <row r="50" spans="1:17" ht="21.75" customHeight="1">
      <c r="A50" s="30" t="s">
        <v>46</v>
      </c>
      <c r="C50" s="15">
        <v>7839783</v>
      </c>
      <c r="D50" s="13"/>
      <c r="E50" s="15">
        <v>116107186230</v>
      </c>
      <c r="F50" s="13"/>
      <c r="G50" s="15">
        <v>106883549345</v>
      </c>
      <c r="H50" s="13"/>
      <c r="I50" s="15">
        <v>9223636885</v>
      </c>
      <c r="J50" s="13"/>
      <c r="K50" s="15">
        <v>7839783</v>
      </c>
      <c r="L50" s="13"/>
      <c r="M50" s="15">
        <v>116107186230</v>
      </c>
      <c r="N50" s="13"/>
      <c r="O50" s="15">
        <v>118601823160</v>
      </c>
      <c r="P50" s="13"/>
      <c r="Q50" s="15">
        <v>-2494636930</v>
      </c>
    </row>
    <row r="51" spans="1:17" ht="21.75" customHeight="1">
      <c r="A51" s="30" t="s">
        <v>47</v>
      </c>
      <c r="C51" s="15">
        <v>43358740</v>
      </c>
      <c r="D51" s="13"/>
      <c r="E51" s="15">
        <v>798667990800</v>
      </c>
      <c r="F51" s="13"/>
      <c r="G51" s="15">
        <v>792962129897</v>
      </c>
      <c r="H51" s="13"/>
      <c r="I51" s="15">
        <v>5705860903</v>
      </c>
      <c r="J51" s="13"/>
      <c r="K51" s="15">
        <v>43358740</v>
      </c>
      <c r="L51" s="13"/>
      <c r="M51" s="15">
        <v>798667990800</v>
      </c>
      <c r="N51" s="13"/>
      <c r="O51" s="15">
        <v>786666924535</v>
      </c>
      <c r="P51" s="13"/>
      <c r="Q51" s="15">
        <v>12001066265</v>
      </c>
    </row>
    <row r="52" spans="1:17" ht="21.75" customHeight="1">
      <c r="A52" s="30" t="s">
        <v>105</v>
      </c>
      <c r="C52" s="15">
        <v>436293</v>
      </c>
      <c r="D52" s="13"/>
      <c r="E52" s="15">
        <v>3517128463563</v>
      </c>
      <c r="F52" s="13"/>
      <c r="G52" s="15">
        <v>3452764462732</v>
      </c>
      <c r="H52" s="13"/>
      <c r="I52" s="15">
        <v>64364000831</v>
      </c>
      <c r="J52" s="13"/>
      <c r="K52" s="15">
        <v>436293</v>
      </c>
      <c r="L52" s="13"/>
      <c r="M52" s="15">
        <v>3517128463563</v>
      </c>
      <c r="N52" s="13"/>
      <c r="O52" s="15">
        <v>3273768565951</v>
      </c>
      <c r="P52" s="13"/>
      <c r="Q52" s="15">
        <v>243359897612</v>
      </c>
    </row>
    <row r="53" spans="1:17" ht="21.75" customHeight="1">
      <c r="A53" s="30" t="s">
        <v>109</v>
      </c>
      <c r="C53" s="15">
        <v>519700</v>
      </c>
      <c r="D53" s="13"/>
      <c r="E53" s="15">
        <v>1879789200200</v>
      </c>
      <c r="F53" s="13"/>
      <c r="G53" s="15">
        <v>1845064510214</v>
      </c>
      <c r="H53" s="13"/>
      <c r="I53" s="15">
        <v>34724689986</v>
      </c>
      <c r="J53" s="13"/>
      <c r="K53" s="15">
        <v>519700</v>
      </c>
      <c r="L53" s="13"/>
      <c r="M53" s="15">
        <v>1879789200200</v>
      </c>
      <c r="N53" s="13"/>
      <c r="O53" s="15">
        <v>1748491684011</v>
      </c>
      <c r="P53" s="13"/>
      <c r="Q53" s="15">
        <v>131297516189</v>
      </c>
    </row>
    <row r="54" spans="1:17" ht="21.75" customHeight="1">
      <c r="A54" s="30" t="s">
        <v>111</v>
      </c>
      <c r="C54" s="15">
        <v>3809700</v>
      </c>
      <c r="D54" s="13"/>
      <c r="E54" s="15">
        <v>18844696288800</v>
      </c>
      <c r="F54" s="13"/>
      <c r="G54" s="15">
        <v>18488809195402</v>
      </c>
      <c r="H54" s="13"/>
      <c r="I54" s="15">
        <v>355887093398</v>
      </c>
      <c r="J54" s="13"/>
      <c r="K54" s="15">
        <v>3809700</v>
      </c>
      <c r="L54" s="13"/>
      <c r="M54" s="15">
        <v>18844696288800</v>
      </c>
      <c r="N54" s="13"/>
      <c r="O54" s="15">
        <v>17499005323853</v>
      </c>
      <c r="P54" s="13"/>
      <c r="Q54" s="15">
        <v>1345690964947</v>
      </c>
    </row>
    <row r="55" spans="1:17" ht="21.75" customHeight="1">
      <c r="A55" s="30" t="s">
        <v>114</v>
      </c>
      <c r="C55" s="15">
        <v>6429500</v>
      </c>
      <c r="D55" s="13"/>
      <c r="E55" s="15">
        <v>12122237165500</v>
      </c>
      <c r="F55" s="13"/>
      <c r="G55" s="15">
        <v>11784419140575</v>
      </c>
      <c r="H55" s="13"/>
      <c r="I55" s="15">
        <v>337818024925</v>
      </c>
      <c r="J55" s="13"/>
      <c r="K55" s="15">
        <v>6429500</v>
      </c>
      <c r="L55" s="13"/>
      <c r="M55" s="15">
        <v>12122237165500</v>
      </c>
      <c r="N55" s="13"/>
      <c r="O55" s="15">
        <v>11276946221786</v>
      </c>
      <c r="P55" s="13"/>
      <c r="Q55" s="15">
        <v>845290943714</v>
      </c>
    </row>
    <row r="56" spans="1:17" ht="21.75" customHeight="1">
      <c r="A56" s="30" t="s">
        <v>117</v>
      </c>
      <c r="C56" s="15">
        <v>2292600</v>
      </c>
      <c r="D56" s="13"/>
      <c r="E56" s="15">
        <v>12461226083566</v>
      </c>
      <c r="F56" s="13"/>
      <c r="G56" s="15">
        <v>12249486390474</v>
      </c>
      <c r="H56" s="13"/>
      <c r="I56" s="15">
        <v>211739693092</v>
      </c>
      <c r="J56" s="13"/>
      <c r="K56" s="15">
        <v>2292600</v>
      </c>
      <c r="L56" s="13"/>
      <c r="M56" s="15">
        <v>12461226083566</v>
      </c>
      <c r="N56" s="13"/>
      <c r="O56" s="15">
        <v>11641370478006</v>
      </c>
      <c r="P56" s="13"/>
      <c r="Q56" s="15">
        <v>819855605560</v>
      </c>
    </row>
    <row r="57" spans="1:17" ht="21.75" customHeight="1">
      <c r="A57" s="30" t="s">
        <v>120</v>
      </c>
      <c r="C57" s="15">
        <v>114700</v>
      </c>
      <c r="D57" s="13"/>
      <c r="E57" s="15">
        <v>575033530890</v>
      </c>
      <c r="F57" s="13"/>
      <c r="G57" s="15">
        <v>565196175825</v>
      </c>
      <c r="H57" s="13"/>
      <c r="I57" s="15">
        <v>9837355065</v>
      </c>
      <c r="J57" s="13"/>
      <c r="K57" s="15">
        <v>114700</v>
      </c>
      <c r="L57" s="13"/>
      <c r="M57" s="15">
        <v>575033530890</v>
      </c>
      <c r="N57" s="13"/>
      <c r="O57" s="15">
        <v>536934808559</v>
      </c>
      <c r="P57" s="13"/>
      <c r="Q57" s="15">
        <v>38098722331</v>
      </c>
    </row>
    <row r="58" spans="1:17" ht="21.75" customHeight="1">
      <c r="A58" s="30" t="s">
        <v>123</v>
      </c>
      <c r="C58" s="15">
        <v>1295800</v>
      </c>
      <c r="D58" s="13"/>
      <c r="E58" s="15">
        <v>5594521548052</v>
      </c>
      <c r="F58" s="13"/>
      <c r="G58" s="15">
        <v>5494230916558</v>
      </c>
      <c r="H58" s="13"/>
      <c r="I58" s="15">
        <v>100290631494</v>
      </c>
      <c r="J58" s="13"/>
      <c r="K58" s="15">
        <v>1295800</v>
      </c>
      <c r="L58" s="13"/>
      <c r="M58" s="15">
        <v>5594521548052</v>
      </c>
      <c r="N58" s="13"/>
      <c r="O58" s="15">
        <v>5205527106703</v>
      </c>
      <c r="P58" s="13"/>
      <c r="Q58" s="15">
        <v>388994441349</v>
      </c>
    </row>
    <row r="59" spans="1:17" ht="21.75" customHeight="1">
      <c r="A59" s="30" t="s">
        <v>162</v>
      </c>
      <c r="C59" s="15">
        <v>2999000</v>
      </c>
      <c r="D59" s="13"/>
      <c r="E59" s="15">
        <v>2306956758000</v>
      </c>
      <c r="F59" s="13"/>
      <c r="G59" s="15">
        <v>2426925345254</v>
      </c>
      <c r="H59" s="13"/>
      <c r="I59" s="15">
        <v>-119968587254</v>
      </c>
      <c r="J59" s="13"/>
      <c r="K59" s="15">
        <v>2999000</v>
      </c>
      <c r="L59" s="13"/>
      <c r="M59" s="15">
        <v>2306956758000</v>
      </c>
      <c r="N59" s="13"/>
      <c r="O59" s="15">
        <v>2839680497198</v>
      </c>
      <c r="P59" s="13"/>
      <c r="Q59" s="15">
        <v>-532723739198</v>
      </c>
    </row>
    <row r="60" spans="1:17" ht="21.75" customHeight="1">
      <c r="A60" s="30" t="s">
        <v>165</v>
      </c>
      <c r="C60" s="15">
        <v>1200000</v>
      </c>
      <c r="D60" s="13"/>
      <c r="E60" s="15">
        <v>1080000000000</v>
      </c>
      <c r="F60" s="13"/>
      <c r="G60" s="15">
        <v>1081958964742</v>
      </c>
      <c r="H60" s="13"/>
      <c r="I60" s="15">
        <v>-1958964742</v>
      </c>
      <c r="J60" s="13"/>
      <c r="K60" s="15">
        <v>1200000</v>
      </c>
      <c r="L60" s="13"/>
      <c r="M60" s="15">
        <v>1080000000000</v>
      </c>
      <c r="N60" s="13"/>
      <c r="O60" s="15">
        <v>1200607499968</v>
      </c>
      <c r="P60" s="13"/>
      <c r="Q60" s="15">
        <v>-120607499968</v>
      </c>
    </row>
    <row r="61" spans="1:17" ht="21.75" customHeight="1">
      <c r="A61" s="30" t="s">
        <v>168</v>
      </c>
      <c r="C61" s="15">
        <v>1800000</v>
      </c>
      <c r="D61" s="13"/>
      <c r="E61" s="15">
        <v>1469161800000</v>
      </c>
      <c r="F61" s="13"/>
      <c r="G61" s="15">
        <v>1468362943271</v>
      </c>
      <c r="H61" s="13"/>
      <c r="I61" s="15">
        <v>798856729</v>
      </c>
      <c r="J61" s="13"/>
      <c r="K61" s="15">
        <v>1800000</v>
      </c>
      <c r="L61" s="13"/>
      <c r="M61" s="15">
        <v>1469161800000</v>
      </c>
      <c r="N61" s="13"/>
      <c r="O61" s="15">
        <v>1469170153356</v>
      </c>
      <c r="P61" s="13"/>
      <c r="Q61" s="15">
        <v>-8353356</v>
      </c>
    </row>
    <row r="62" spans="1:17" ht="21.75" customHeight="1">
      <c r="A62" s="30" t="s">
        <v>171</v>
      </c>
      <c r="C62" s="15">
        <v>8000000</v>
      </c>
      <c r="D62" s="13"/>
      <c r="E62" s="15">
        <v>6481760000000</v>
      </c>
      <c r="F62" s="13"/>
      <c r="G62" s="15">
        <v>6478244638403</v>
      </c>
      <c r="H62" s="13"/>
      <c r="I62" s="15">
        <v>3515361597</v>
      </c>
      <c r="J62" s="13"/>
      <c r="K62" s="15">
        <v>8000000</v>
      </c>
      <c r="L62" s="13"/>
      <c r="M62" s="15">
        <v>6481760000000</v>
      </c>
      <c r="N62" s="13"/>
      <c r="O62" s="15">
        <v>6496930716199</v>
      </c>
      <c r="P62" s="13"/>
      <c r="Q62" s="15">
        <v>-15170716199</v>
      </c>
    </row>
    <row r="63" spans="1:17" ht="21.75" customHeight="1">
      <c r="A63" s="30" t="s">
        <v>174</v>
      </c>
      <c r="C63" s="15">
        <v>4495500</v>
      </c>
      <c r="D63" s="13"/>
      <c r="E63" s="15">
        <v>3843652500000</v>
      </c>
      <c r="F63" s="13"/>
      <c r="G63" s="15">
        <v>4043750014687</v>
      </c>
      <c r="H63" s="13"/>
      <c r="I63" s="15">
        <v>-200097514687</v>
      </c>
      <c r="J63" s="13"/>
      <c r="K63" s="15">
        <v>4495500</v>
      </c>
      <c r="L63" s="13"/>
      <c r="M63" s="15">
        <v>3843652500000</v>
      </c>
      <c r="N63" s="13"/>
      <c r="O63" s="15">
        <v>4033091025880</v>
      </c>
      <c r="P63" s="13"/>
      <c r="Q63" s="15">
        <v>-189438525880</v>
      </c>
    </row>
    <row r="64" spans="1:17" ht="21.75" customHeight="1">
      <c r="A64" s="30" t="s">
        <v>177</v>
      </c>
      <c r="C64" s="15">
        <v>2500200</v>
      </c>
      <c r="D64" s="13"/>
      <c r="E64" s="15">
        <v>2036587914000</v>
      </c>
      <c r="F64" s="13"/>
      <c r="G64" s="15">
        <v>1846295589939</v>
      </c>
      <c r="H64" s="13"/>
      <c r="I64" s="15">
        <v>190292324061</v>
      </c>
      <c r="J64" s="13"/>
      <c r="K64" s="15">
        <v>2500200</v>
      </c>
      <c r="L64" s="13"/>
      <c r="M64" s="15">
        <v>2036587914000</v>
      </c>
      <c r="N64" s="13"/>
      <c r="O64" s="15">
        <v>2374682462180</v>
      </c>
      <c r="P64" s="13"/>
      <c r="Q64" s="15">
        <v>-338094548180</v>
      </c>
    </row>
    <row r="65" spans="1:17" ht="21.75" customHeight="1">
      <c r="A65" s="30" t="s">
        <v>178</v>
      </c>
      <c r="C65" s="15">
        <v>1495900</v>
      </c>
      <c r="D65" s="13"/>
      <c r="E65" s="15">
        <v>1283437323000</v>
      </c>
      <c r="F65" s="13"/>
      <c r="G65" s="15">
        <v>1280048298067</v>
      </c>
      <c r="H65" s="13"/>
      <c r="I65" s="15">
        <v>3389024933</v>
      </c>
      <c r="J65" s="13"/>
      <c r="K65" s="15">
        <v>1495900</v>
      </c>
      <c r="L65" s="13"/>
      <c r="M65" s="15">
        <v>1283437323000</v>
      </c>
      <c r="N65" s="13"/>
      <c r="O65" s="15">
        <v>1290425596160</v>
      </c>
      <c r="P65" s="13"/>
      <c r="Q65" s="15">
        <v>-6988273160</v>
      </c>
    </row>
    <row r="66" spans="1:17" ht="21.75" customHeight="1">
      <c r="A66" s="30" t="s">
        <v>181</v>
      </c>
      <c r="C66" s="15">
        <v>9500000</v>
      </c>
      <c r="D66" s="13"/>
      <c r="E66" s="15">
        <v>7524342000000</v>
      </c>
      <c r="F66" s="13"/>
      <c r="G66" s="15">
        <v>7642002900228</v>
      </c>
      <c r="H66" s="13"/>
      <c r="I66" s="15">
        <v>-117660900228</v>
      </c>
      <c r="J66" s="13"/>
      <c r="K66" s="15">
        <v>9500000</v>
      </c>
      <c r="L66" s="13"/>
      <c r="M66" s="15">
        <v>7524342000000</v>
      </c>
      <c r="N66" s="13"/>
      <c r="O66" s="15">
        <v>8183127189463</v>
      </c>
      <c r="P66" s="13"/>
      <c r="Q66" s="15">
        <v>-658785189463</v>
      </c>
    </row>
    <row r="67" spans="1:17" ht="21.75" customHeight="1">
      <c r="A67" s="30" t="s">
        <v>184</v>
      </c>
      <c r="C67" s="15">
        <v>10000000</v>
      </c>
      <c r="D67" s="13"/>
      <c r="E67" s="15">
        <v>7853180000000</v>
      </c>
      <c r="F67" s="13"/>
      <c r="G67" s="15">
        <v>8019434174859</v>
      </c>
      <c r="H67" s="13"/>
      <c r="I67" s="15">
        <v>-166254174859</v>
      </c>
      <c r="J67" s="13"/>
      <c r="K67" s="15">
        <v>10000000</v>
      </c>
      <c r="L67" s="13"/>
      <c r="M67" s="15">
        <v>7853180000000</v>
      </c>
      <c r="N67" s="13"/>
      <c r="O67" s="15">
        <v>8588853668806</v>
      </c>
      <c r="P67" s="13"/>
      <c r="Q67" s="15">
        <v>-735673668806</v>
      </c>
    </row>
    <row r="68" spans="1:17" ht="21.75" customHeight="1">
      <c r="A68" s="30" t="s">
        <v>187</v>
      </c>
      <c r="C68" s="15">
        <v>7000000</v>
      </c>
      <c r="D68" s="13"/>
      <c r="E68" s="15">
        <v>5985000000000</v>
      </c>
      <c r="F68" s="13"/>
      <c r="G68" s="15">
        <v>6085213489574</v>
      </c>
      <c r="H68" s="13"/>
      <c r="I68" s="15">
        <v>-100213489574</v>
      </c>
      <c r="J68" s="13"/>
      <c r="K68" s="15">
        <v>7000000</v>
      </c>
      <c r="L68" s="13"/>
      <c r="M68" s="15">
        <v>5985000000000</v>
      </c>
      <c r="N68" s="13"/>
      <c r="O68" s="15">
        <v>6298993337761</v>
      </c>
      <c r="P68" s="13"/>
      <c r="Q68" s="15">
        <v>-313993337761</v>
      </c>
    </row>
    <row r="69" spans="1:17" ht="21.75" customHeight="1">
      <c r="A69" s="30" t="s">
        <v>190</v>
      </c>
      <c r="C69" s="15">
        <v>1800000</v>
      </c>
      <c r="D69" s="13"/>
      <c r="E69" s="15">
        <v>1462050000000</v>
      </c>
      <c r="F69" s="13"/>
      <c r="G69" s="15">
        <v>1469614332355</v>
      </c>
      <c r="H69" s="13"/>
      <c r="I69" s="15">
        <v>-7564332355</v>
      </c>
      <c r="J69" s="13"/>
      <c r="K69" s="15">
        <v>1800000</v>
      </c>
      <c r="L69" s="13"/>
      <c r="M69" s="15">
        <v>1462050000000</v>
      </c>
      <c r="N69" s="13"/>
      <c r="O69" s="15">
        <v>1800854201963</v>
      </c>
      <c r="P69" s="13"/>
      <c r="Q69" s="15">
        <v>-338804201963</v>
      </c>
    </row>
    <row r="70" spans="1:17" ht="21.75" customHeight="1">
      <c r="A70" s="30" t="s">
        <v>193</v>
      </c>
      <c r="C70" s="15">
        <v>1999000</v>
      </c>
      <c r="D70" s="13"/>
      <c r="E70" s="15">
        <v>1623687750000</v>
      </c>
      <c r="F70" s="13"/>
      <c r="G70" s="15">
        <v>1622761762179</v>
      </c>
      <c r="H70" s="13"/>
      <c r="I70" s="15">
        <v>925987821</v>
      </c>
      <c r="J70" s="13"/>
      <c r="K70" s="15">
        <v>1999000</v>
      </c>
      <c r="L70" s="13"/>
      <c r="M70" s="15">
        <v>1623687750000</v>
      </c>
      <c r="N70" s="13"/>
      <c r="O70" s="15">
        <v>1708976976357</v>
      </c>
      <c r="P70" s="13"/>
      <c r="Q70" s="15">
        <v>-85289226357</v>
      </c>
    </row>
    <row r="71" spans="1:17" ht="21.75" customHeight="1">
      <c r="A71" s="30" t="s">
        <v>196</v>
      </c>
      <c r="C71" s="15">
        <v>5999981</v>
      </c>
      <c r="D71" s="13"/>
      <c r="E71" s="15">
        <v>4629813338878</v>
      </c>
      <c r="F71" s="13"/>
      <c r="G71" s="15">
        <v>5249879476155</v>
      </c>
      <c r="H71" s="13"/>
      <c r="I71" s="15">
        <v>-620066137277</v>
      </c>
      <c r="J71" s="13"/>
      <c r="K71" s="15">
        <v>5999981</v>
      </c>
      <c r="L71" s="13"/>
      <c r="M71" s="15">
        <v>4629813338878</v>
      </c>
      <c r="N71" s="13"/>
      <c r="O71" s="15">
        <v>4872706523937</v>
      </c>
      <c r="P71" s="13"/>
      <c r="Q71" s="15">
        <v>-242893185059</v>
      </c>
    </row>
    <row r="72" spans="1:17" ht="21.75" customHeight="1">
      <c r="A72" s="30" t="s">
        <v>199</v>
      </c>
      <c r="C72" s="15">
        <v>1992500</v>
      </c>
      <c r="D72" s="13"/>
      <c r="E72" s="15">
        <v>1642258350000</v>
      </c>
      <c r="F72" s="13"/>
      <c r="G72" s="15">
        <v>1641047074433</v>
      </c>
      <c r="H72" s="13"/>
      <c r="I72" s="15">
        <v>1211275567</v>
      </c>
      <c r="J72" s="13"/>
      <c r="K72" s="15">
        <v>1992500</v>
      </c>
      <c r="L72" s="13"/>
      <c r="M72" s="15">
        <v>1642258350000</v>
      </c>
      <c r="N72" s="13"/>
      <c r="O72" s="15">
        <v>1728384541593</v>
      </c>
      <c r="P72" s="13"/>
      <c r="Q72" s="15">
        <v>-86126191593</v>
      </c>
    </row>
    <row r="73" spans="1:17" ht="21.75" customHeight="1">
      <c r="A73" s="30" t="s">
        <v>202</v>
      </c>
      <c r="C73" s="15">
        <v>10000000</v>
      </c>
      <c r="D73" s="13"/>
      <c r="E73" s="15">
        <v>7716380000000</v>
      </c>
      <c r="F73" s="13"/>
      <c r="G73" s="15">
        <v>7715850853943</v>
      </c>
      <c r="H73" s="13"/>
      <c r="I73" s="15">
        <v>529146057</v>
      </c>
      <c r="J73" s="13"/>
      <c r="K73" s="15">
        <v>10000000</v>
      </c>
      <c r="L73" s="13"/>
      <c r="M73" s="15">
        <v>7716380000000</v>
      </c>
      <c r="N73" s="13"/>
      <c r="O73" s="15">
        <v>8153512229845</v>
      </c>
      <c r="P73" s="13"/>
      <c r="Q73" s="15">
        <v>-437132229845</v>
      </c>
    </row>
    <row r="74" spans="1:17" ht="21.75" customHeight="1">
      <c r="A74" s="30" t="s">
        <v>205</v>
      </c>
      <c r="C74" s="15">
        <v>4500000</v>
      </c>
      <c r="D74" s="13"/>
      <c r="E74" s="15">
        <v>3472371000000</v>
      </c>
      <c r="F74" s="13"/>
      <c r="G74" s="15">
        <v>3470491560542</v>
      </c>
      <c r="H74" s="13"/>
      <c r="I74" s="15">
        <v>1879439458</v>
      </c>
      <c r="J74" s="13"/>
      <c r="K74" s="15">
        <v>4500000</v>
      </c>
      <c r="L74" s="13"/>
      <c r="M74" s="15">
        <v>3472371000000</v>
      </c>
      <c r="N74" s="13"/>
      <c r="O74" s="15">
        <v>3654566697093</v>
      </c>
      <c r="P74" s="13"/>
      <c r="Q74" s="15">
        <v>-182195697093</v>
      </c>
    </row>
    <row r="75" spans="1:17" ht="21.75" customHeight="1">
      <c r="A75" s="30" t="s">
        <v>77</v>
      </c>
      <c r="C75" s="15">
        <v>12370000</v>
      </c>
      <c r="D75" s="13"/>
      <c r="E75" s="15">
        <v>306157500000</v>
      </c>
      <c r="F75" s="13"/>
      <c r="G75" s="15">
        <v>303502504729</v>
      </c>
      <c r="H75" s="13"/>
      <c r="I75" s="15">
        <v>2654995271</v>
      </c>
      <c r="J75" s="13"/>
      <c r="K75" s="15">
        <v>12370000</v>
      </c>
      <c r="L75" s="13"/>
      <c r="M75" s="15">
        <v>306157500000</v>
      </c>
      <c r="N75" s="13"/>
      <c r="O75" s="15">
        <v>299634202310</v>
      </c>
      <c r="P75" s="13"/>
      <c r="Q75" s="15">
        <v>6523297690</v>
      </c>
    </row>
    <row r="76" spans="1:17" ht="21.75" customHeight="1">
      <c r="A76" s="30" t="s">
        <v>78</v>
      </c>
      <c r="C76" s="15">
        <v>8290000</v>
      </c>
      <c r="D76" s="13"/>
      <c r="E76" s="15">
        <v>1619037000000</v>
      </c>
      <c r="F76" s="13"/>
      <c r="G76" s="15">
        <v>1606584006532</v>
      </c>
      <c r="H76" s="13"/>
      <c r="I76" s="15">
        <v>12452993468</v>
      </c>
      <c r="J76" s="13"/>
      <c r="K76" s="15">
        <v>8290000</v>
      </c>
      <c r="L76" s="13"/>
      <c r="M76" s="15">
        <v>1619037000000</v>
      </c>
      <c r="N76" s="13"/>
      <c r="O76" s="15">
        <v>1582806023506</v>
      </c>
      <c r="P76" s="13"/>
      <c r="Q76" s="15">
        <v>36230976494</v>
      </c>
    </row>
    <row r="77" spans="1:17" ht="21.75" customHeight="1">
      <c r="A77" s="30" t="s">
        <v>79</v>
      </c>
      <c r="C77" s="15">
        <v>2000000</v>
      </c>
      <c r="D77" s="13"/>
      <c r="E77" s="15">
        <v>20620000000</v>
      </c>
      <c r="F77" s="13"/>
      <c r="G77" s="15">
        <v>20601186253</v>
      </c>
      <c r="H77" s="13"/>
      <c r="I77" s="15">
        <v>18813747</v>
      </c>
      <c r="J77" s="13"/>
      <c r="K77" s="15">
        <v>2000000</v>
      </c>
      <c r="L77" s="13"/>
      <c r="M77" s="15">
        <v>20620000000</v>
      </c>
      <c r="N77" s="13"/>
      <c r="O77" s="15">
        <v>20628459361</v>
      </c>
      <c r="P77" s="13"/>
      <c r="Q77" s="15">
        <v>-8459361</v>
      </c>
    </row>
    <row r="78" spans="1:17" ht="21.75" customHeight="1">
      <c r="A78" s="30" t="s">
        <v>80</v>
      </c>
      <c r="C78" s="15">
        <v>23580000</v>
      </c>
      <c r="D78" s="13"/>
      <c r="E78" s="15">
        <v>665191800000</v>
      </c>
      <c r="F78" s="13"/>
      <c r="G78" s="15">
        <v>658384595515</v>
      </c>
      <c r="H78" s="13"/>
      <c r="I78" s="15">
        <v>6807204485</v>
      </c>
      <c r="J78" s="13"/>
      <c r="K78" s="15">
        <v>23580000</v>
      </c>
      <c r="L78" s="13"/>
      <c r="M78" s="15">
        <v>665191800000</v>
      </c>
      <c r="N78" s="13"/>
      <c r="O78" s="15">
        <v>658778447895</v>
      </c>
      <c r="P78" s="13"/>
      <c r="Q78" s="15">
        <v>6413352105</v>
      </c>
    </row>
    <row r="79" spans="1:17" ht="21.75" customHeight="1">
      <c r="A79" s="30" t="s">
        <v>81</v>
      </c>
      <c r="C79" s="15">
        <v>70650000</v>
      </c>
      <c r="D79" s="13"/>
      <c r="E79" s="15">
        <v>835789500000</v>
      </c>
      <c r="F79" s="13"/>
      <c r="G79" s="15">
        <v>835491136357</v>
      </c>
      <c r="H79" s="13"/>
      <c r="I79" s="15">
        <v>298363643</v>
      </c>
      <c r="J79" s="13"/>
      <c r="K79" s="15">
        <v>70650000</v>
      </c>
      <c r="L79" s="13"/>
      <c r="M79" s="15">
        <v>835789500000</v>
      </c>
      <c r="N79" s="13"/>
      <c r="O79" s="15">
        <v>829915098225</v>
      </c>
      <c r="P79" s="13"/>
      <c r="Q79" s="15">
        <v>5874401775</v>
      </c>
    </row>
    <row r="80" spans="1:17" ht="21.75" customHeight="1">
      <c r="A80" s="30" t="s">
        <v>82</v>
      </c>
      <c r="C80" s="15">
        <v>2000000</v>
      </c>
      <c r="D80" s="13"/>
      <c r="E80" s="15">
        <v>20782000000</v>
      </c>
      <c r="F80" s="13"/>
      <c r="G80" s="15">
        <v>20613899402</v>
      </c>
      <c r="H80" s="13"/>
      <c r="I80" s="15">
        <v>168100598</v>
      </c>
      <c r="J80" s="13"/>
      <c r="K80" s="15">
        <v>2000000</v>
      </c>
      <c r="L80" s="13"/>
      <c r="M80" s="15">
        <v>20782000000</v>
      </c>
      <c r="N80" s="13"/>
      <c r="O80" s="15">
        <v>20672236216</v>
      </c>
      <c r="P80" s="13"/>
      <c r="Q80" s="15">
        <v>109763784</v>
      </c>
    </row>
    <row r="81" spans="1:17" ht="21.75" customHeight="1">
      <c r="A81" s="30" t="s">
        <v>95</v>
      </c>
      <c r="C81" s="15">
        <v>9000000</v>
      </c>
      <c r="D81" s="13"/>
      <c r="E81" s="15">
        <v>90000000000</v>
      </c>
      <c r="F81" s="13"/>
      <c r="G81" s="15">
        <v>90000000000</v>
      </c>
      <c r="H81" s="13"/>
      <c r="I81" s="15">
        <v>0</v>
      </c>
      <c r="J81" s="13"/>
      <c r="K81" s="15">
        <v>9000000</v>
      </c>
      <c r="L81" s="13"/>
      <c r="M81" s="15">
        <v>90000000000</v>
      </c>
      <c r="N81" s="13"/>
      <c r="O81" s="15">
        <v>90000000000</v>
      </c>
      <c r="P81" s="13"/>
      <c r="Q81" s="15">
        <v>0</v>
      </c>
    </row>
    <row r="82" spans="1:17" ht="21.75" customHeight="1">
      <c r="A82" s="30" t="s">
        <v>83</v>
      </c>
      <c r="C82" s="15">
        <v>13500000</v>
      </c>
      <c r="D82" s="13"/>
      <c r="E82" s="15">
        <v>412600500000</v>
      </c>
      <c r="F82" s="13"/>
      <c r="G82" s="15">
        <v>408335952446</v>
      </c>
      <c r="H82" s="13"/>
      <c r="I82" s="15">
        <v>4264547554</v>
      </c>
      <c r="J82" s="13"/>
      <c r="K82" s="15">
        <v>13500000</v>
      </c>
      <c r="L82" s="13"/>
      <c r="M82" s="15">
        <v>412600500000</v>
      </c>
      <c r="N82" s="13"/>
      <c r="O82" s="15">
        <v>401165908891</v>
      </c>
      <c r="P82" s="13"/>
      <c r="Q82" s="15">
        <v>11434591109</v>
      </c>
    </row>
    <row r="83" spans="1:17" ht="21.75" customHeight="1">
      <c r="A83" s="30" t="s">
        <v>84</v>
      </c>
      <c r="C83" s="15">
        <v>2000000</v>
      </c>
      <c r="D83" s="13"/>
      <c r="E83" s="15">
        <v>25000000000</v>
      </c>
      <c r="F83" s="13"/>
      <c r="G83" s="15">
        <v>24798821785</v>
      </c>
      <c r="H83" s="13"/>
      <c r="I83" s="15">
        <v>201178215</v>
      </c>
      <c r="J83" s="13"/>
      <c r="K83" s="15">
        <v>2000000</v>
      </c>
      <c r="L83" s="13"/>
      <c r="M83" s="15">
        <v>25000000000</v>
      </c>
      <c r="N83" s="13"/>
      <c r="O83" s="15">
        <v>24755217624</v>
      </c>
      <c r="P83" s="13"/>
      <c r="Q83" s="15">
        <v>244782376</v>
      </c>
    </row>
    <row r="84" spans="1:17" ht="21.75" customHeight="1">
      <c r="A84" s="30" t="s">
        <v>85</v>
      </c>
      <c r="C84" s="15">
        <v>2000000</v>
      </c>
      <c r="D84" s="13"/>
      <c r="E84" s="15">
        <v>22942000000</v>
      </c>
      <c r="F84" s="13"/>
      <c r="G84" s="15">
        <v>22924841751</v>
      </c>
      <c r="H84" s="13"/>
      <c r="I84" s="15">
        <v>17158249</v>
      </c>
      <c r="J84" s="13"/>
      <c r="K84" s="15">
        <v>2000000</v>
      </c>
      <c r="L84" s="13"/>
      <c r="M84" s="15">
        <v>22942000000</v>
      </c>
      <c r="N84" s="13"/>
      <c r="O84" s="15">
        <v>22857683676</v>
      </c>
      <c r="P84" s="13"/>
      <c r="Q84" s="15">
        <v>84316324</v>
      </c>
    </row>
    <row r="85" spans="1:17" ht="21.75" customHeight="1">
      <c r="A85" s="30" t="s">
        <v>86</v>
      </c>
      <c r="C85" s="15">
        <v>45336261</v>
      </c>
      <c r="D85" s="13"/>
      <c r="E85" s="15">
        <v>5860709131992</v>
      </c>
      <c r="F85" s="13"/>
      <c r="G85" s="15">
        <v>5909110043425</v>
      </c>
      <c r="H85" s="13"/>
      <c r="I85" s="15">
        <v>-48400911433</v>
      </c>
      <c r="J85" s="13"/>
      <c r="K85" s="15">
        <v>45336261</v>
      </c>
      <c r="L85" s="13"/>
      <c r="M85" s="15">
        <v>5860709131992</v>
      </c>
      <c r="N85" s="13"/>
      <c r="O85" s="15">
        <v>5854474335219</v>
      </c>
      <c r="P85" s="13"/>
      <c r="Q85" s="15">
        <v>6234796773</v>
      </c>
    </row>
    <row r="86" spans="1:17" ht="21.75" customHeight="1">
      <c r="A86" s="30" t="s">
        <v>93</v>
      </c>
      <c r="C86" s="15">
        <v>10000000</v>
      </c>
      <c r="D86" s="13"/>
      <c r="E86" s="15">
        <v>100000000000</v>
      </c>
      <c r="F86" s="13"/>
      <c r="G86" s="15">
        <v>100000000000</v>
      </c>
      <c r="H86" s="13"/>
      <c r="I86" s="15">
        <v>0</v>
      </c>
      <c r="J86" s="13"/>
      <c r="K86" s="15">
        <v>10000000</v>
      </c>
      <c r="L86" s="13"/>
      <c r="M86" s="15">
        <v>100000000000</v>
      </c>
      <c r="N86" s="13"/>
      <c r="O86" s="15">
        <v>100000000000</v>
      </c>
      <c r="P86" s="13"/>
      <c r="Q86" s="15">
        <v>0</v>
      </c>
    </row>
    <row r="87" spans="1:17" ht="21.75" customHeight="1">
      <c r="A87" s="30" t="s">
        <v>87</v>
      </c>
      <c r="C87" s="15">
        <v>3000000</v>
      </c>
      <c r="D87" s="13"/>
      <c r="E87" s="15">
        <v>30729000000</v>
      </c>
      <c r="F87" s="13"/>
      <c r="G87" s="15">
        <v>30635595238</v>
      </c>
      <c r="H87" s="13"/>
      <c r="I87" s="15">
        <v>93404762</v>
      </c>
      <c r="J87" s="13"/>
      <c r="K87" s="15">
        <v>3000000</v>
      </c>
      <c r="L87" s="13"/>
      <c r="M87" s="15">
        <v>30729000000</v>
      </c>
      <c r="N87" s="13"/>
      <c r="O87" s="15">
        <v>30725737832</v>
      </c>
      <c r="P87" s="13"/>
      <c r="Q87" s="15">
        <v>3262168</v>
      </c>
    </row>
    <row r="88" spans="1:17" ht="21.75" customHeight="1">
      <c r="A88" s="30" t="s">
        <v>88</v>
      </c>
      <c r="C88" s="15">
        <v>3970000</v>
      </c>
      <c r="D88" s="13"/>
      <c r="E88" s="15">
        <v>61733500000</v>
      </c>
      <c r="F88" s="13"/>
      <c r="G88" s="15">
        <v>61337633629</v>
      </c>
      <c r="H88" s="13"/>
      <c r="I88" s="15">
        <v>395866371</v>
      </c>
      <c r="J88" s="13"/>
      <c r="K88" s="15">
        <v>3970000</v>
      </c>
      <c r="L88" s="13"/>
      <c r="M88" s="15">
        <v>61733500000</v>
      </c>
      <c r="N88" s="13"/>
      <c r="O88" s="15">
        <v>59808866087</v>
      </c>
      <c r="P88" s="13"/>
      <c r="Q88" s="15">
        <v>1924633913</v>
      </c>
    </row>
    <row r="89" spans="1:17" ht="21.75" customHeight="1">
      <c r="A89" s="30" t="s">
        <v>89</v>
      </c>
      <c r="C89" s="15">
        <v>2000000</v>
      </c>
      <c r="D89" s="13"/>
      <c r="E89" s="15">
        <v>20996000000</v>
      </c>
      <c r="F89" s="13"/>
      <c r="G89" s="15">
        <v>20913095735</v>
      </c>
      <c r="H89" s="13"/>
      <c r="I89" s="15">
        <v>82904265</v>
      </c>
      <c r="J89" s="13"/>
      <c r="K89" s="15">
        <v>2000000</v>
      </c>
      <c r="L89" s="13"/>
      <c r="M89" s="15">
        <v>20996000000</v>
      </c>
      <c r="N89" s="13"/>
      <c r="O89" s="15">
        <v>20973190798</v>
      </c>
      <c r="P89" s="13"/>
      <c r="Q89" s="15">
        <v>22809202</v>
      </c>
    </row>
    <row r="90" spans="1:17" ht="21.75" customHeight="1">
      <c r="A90" s="30" t="s">
        <v>94</v>
      </c>
      <c r="C90" s="15">
        <v>2000000</v>
      </c>
      <c r="D90" s="13"/>
      <c r="E90" s="15">
        <v>20000000000</v>
      </c>
      <c r="F90" s="13"/>
      <c r="G90" s="15">
        <v>20000000000</v>
      </c>
      <c r="H90" s="13"/>
      <c r="I90" s="15">
        <v>0</v>
      </c>
      <c r="J90" s="13"/>
      <c r="K90" s="15">
        <v>2000000</v>
      </c>
      <c r="L90" s="13"/>
      <c r="M90" s="15">
        <v>20000000000</v>
      </c>
      <c r="N90" s="13"/>
      <c r="O90" s="15">
        <v>20000000000</v>
      </c>
      <c r="P90" s="13"/>
      <c r="Q90" s="15">
        <v>0</v>
      </c>
    </row>
    <row r="91" spans="1:17" ht="21.75" customHeight="1">
      <c r="A91" s="30" t="s">
        <v>90</v>
      </c>
      <c r="C91" s="15">
        <v>176033</v>
      </c>
      <c r="D91" s="13"/>
      <c r="E91" s="15">
        <v>23831699606</v>
      </c>
      <c r="F91" s="13"/>
      <c r="G91" s="15">
        <v>23356704501</v>
      </c>
      <c r="H91" s="13"/>
      <c r="I91" s="15">
        <v>474995105</v>
      </c>
      <c r="J91" s="13"/>
      <c r="K91" s="15">
        <v>176033</v>
      </c>
      <c r="L91" s="13"/>
      <c r="M91" s="15">
        <v>23831699606</v>
      </c>
      <c r="N91" s="13"/>
      <c r="O91" s="15">
        <v>20305172446</v>
      </c>
      <c r="P91" s="13"/>
      <c r="Q91" s="15">
        <v>3526527160</v>
      </c>
    </row>
    <row r="92" spans="1:17" ht="21.75" customHeight="1">
      <c r="A92" s="30" t="s">
        <v>91</v>
      </c>
      <c r="C92" s="15">
        <v>500000</v>
      </c>
      <c r="D92" s="13"/>
      <c r="E92" s="15">
        <v>732939500000</v>
      </c>
      <c r="F92" s="13"/>
      <c r="G92" s="15">
        <v>668128170169</v>
      </c>
      <c r="H92" s="13"/>
      <c r="I92" s="15">
        <v>64811329831</v>
      </c>
      <c r="J92" s="13"/>
      <c r="K92" s="15">
        <v>500000</v>
      </c>
      <c r="L92" s="13"/>
      <c r="M92" s="15">
        <v>732939500000</v>
      </c>
      <c r="N92" s="13"/>
      <c r="O92" s="15">
        <v>459392170169</v>
      </c>
      <c r="P92" s="13"/>
      <c r="Q92" s="15">
        <v>273547329831</v>
      </c>
    </row>
    <row r="93" spans="1:17" ht="21.75" customHeight="1">
      <c r="A93" s="30" t="s">
        <v>92</v>
      </c>
      <c r="C93" s="15">
        <v>13758209</v>
      </c>
      <c r="D93" s="13"/>
      <c r="E93" s="15">
        <v>5259625718610</v>
      </c>
      <c r="F93" s="13"/>
      <c r="G93" s="15">
        <v>5247607958858</v>
      </c>
      <c r="H93" s="13"/>
      <c r="I93" s="15">
        <v>12017759752</v>
      </c>
      <c r="J93" s="13"/>
      <c r="K93" s="15">
        <v>13758209</v>
      </c>
      <c r="L93" s="13"/>
      <c r="M93" s="15">
        <v>5259625718610</v>
      </c>
      <c r="N93" s="13"/>
      <c r="O93" s="15">
        <v>5183272318343</v>
      </c>
      <c r="P93" s="13"/>
      <c r="Q93" s="15">
        <v>76353400267</v>
      </c>
    </row>
    <row r="94" spans="1:17" ht="21.75" customHeight="1">
      <c r="A94" s="30" t="s">
        <v>208</v>
      </c>
      <c r="C94" s="15">
        <v>3000000</v>
      </c>
      <c r="D94" s="13"/>
      <c r="E94" s="15">
        <v>2168100000000</v>
      </c>
      <c r="F94" s="13"/>
      <c r="G94" s="15">
        <v>2166921095625</v>
      </c>
      <c r="H94" s="13"/>
      <c r="I94" s="15">
        <v>1178904375</v>
      </c>
      <c r="J94" s="13"/>
      <c r="K94" s="15">
        <v>3000000</v>
      </c>
      <c r="L94" s="13"/>
      <c r="M94" s="15">
        <v>2168100000000</v>
      </c>
      <c r="N94" s="13"/>
      <c r="O94" s="15">
        <v>2167707031875</v>
      </c>
      <c r="P94" s="13"/>
      <c r="Q94" s="15">
        <v>392968125</v>
      </c>
    </row>
    <row r="95" spans="1:17" ht="21.75" customHeight="1">
      <c r="A95" s="30" t="s">
        <v>211</v>
      </c>
      <c r="C95" s="15">
        <v>3211273</v>
      </c>
      <c r="D95" s="13"/>
      <c r="E95" s="15">
        <v>2890145700000</v>
      </c>
      <c r="F95" s="13"/>
      <c r="G95" s="15">
        <v>2888574183275</v>
      </c>
      <c r="H95" s="13"/>
      <c r="I95" s="15">
        <v>1571516725</v>
      </c>
      <c r="J95" s="13"/>
      <c r="K95" s="15">
        <v>3211273</v>
      </c>
      <c r="L95" s="13"/>
      <c r="M95" s="15">
        <v>2890145700000</v>
      </c>
      <c r="N95" s="13"/>
      <c r="O95" s="15">
        <v>2889621861091</v>
      </c>
      <c r="P95" s="13"/>
      <c r="Q95" s="15">
        <v>523838909</v>
      </c>
    </row>
    <row r="96" spans="1:17" ht="21.75" customHeight="1">
      <c r="A96" s="30" t="s">
        <v>214</v>
      </c>
      <c r="C96" s="15">
        <v>5000000</v>
      </c>
      <c r="D96" s="13"/>
      <c r="E96" s="15">
        <v>4061250000000</v>
      </c>
      <c r="F96" s="13"/>
      <c r="G96" s="15">
        <v>4059953519264</v>
      </c>
      <c r="H96" s="13"/>
      <c r="I96" s="15">
        <v>1296480736</v>
      </c>
      <c r="J96" s="13"/>
      <c r="K96" s="15">
        <v>5000000</v>
      </c>
      <c r="L96" s="13"/>
      <c r="M96" s="15">
        <v>4061250000000</v>
      </c>
      <c r="N96" s="13"/>
      <c r="O96" s="15">
        <v>4499215913593</v>
      </c>
      <c r="P96" s="13"/>
      <c r="Q96" s="15">
        <v>-437965913593</v>
      </c>
    </row>
    <row r="97" spans="1:17" ht="21.75" customHeight="1">
      <c r="A97" s="30" t="s">
        <v>217</v>
      </c>
      <c r="C97" s="15">
        <v>1195000</v>
      </c>
      <c r="D97" s="13"/>
      <c r="E97" s="15">
        <v>1021725000000</v>
      </c>
      <c r="F97" s="13"/>
      <c r="G97" s="15">
        <v>1074913565625</v>
      </c>
      <c r="H97" s="13"/>
      <c r="I97" s="15">
        <v>-53188565625</v>
      </c>
      <c r="J97" s="13"/>
      <c r="K97" s="15">
        <v>1195000</v>
      </c>
      <c r="L97" s="13"/>
      <c r="M97" s="15">
        <v>1021725000000</v>
      </c>
      <c r="N97" s="13"/>
      <c r="O97" s="15">
        <v>1075305065625</v>
      </c>
      <c r="P97" s="13"/>
      <c r="Q97" s="15">
        <v>-53580065625</v>
      </c>
    </row>
    <row r="98" spans="1:17" ht="21.75" customHeight="1">
      <c r="A98" s="30" t="s">
        <v>220</v>
      </c>
      <c r="C98" s="15">
        <v>4000000</v>
      </c>
      <c r="D98" s="13"/>
      <c r="E98" s="15">
        <v>3086568000000</v>
      </c>
      <c r="F98" s="13"/>
      <c r="G98" s="15">
        <v>3086189035359</v>
      </c>
      <c r="H98" s="13"/>
      <c r="I98" s="15">
        <v>378964641</v>
      </c>
      <c r="J98" s="13"/>
      <c r="K98" s="15">
        <v>4000000</v>
      </c>
      <c r="L98" s="13"/>
      <c r="M98" s="15">
        <v>3086568000000</v>
      </c>
      <c r="N98" s="13"/>
      <c r="O98" s="15">
        <v>3598717639879</v>
      </c>
      <c r="P98" s="13"/>
      <c r="Q98" s="15">
        <v>-512149639879</v>
      </c>
    </row>
    <row r="99" spans="1:17" ht="21.75" customHeight="1">
      <c r="A99" s="30" t="s">
        <v>223</v>
      </c>
      <c r="C99" s="15">
        <v>495000</v>
      </c>
      <c r="D99" s="13"/>
      <c r="E99" s="15">
        <v>423225000000</v>
      </c>
      <c r="F99" s="13"/>
      <c r="G99" s="15">
        <v>445256128124</v>
      </c>
      <c r="H99" s="13"/>
      <c r="I99" s="15">
        <v>-22031128124</v>
      </c>
      <c r="J99" s="13"/>
      <c r="K99" s="15">
        <v>495000</v>
      </c>
      <c r="L99" s="13"/>
      <c r="M99" s="15">
        <v>423225000000</v>
      </c>
      <c r="N99" s="13"/>
      <c r="O99" s="15">
        <v>445419253124</v>
      </c>
      <c r="P99" s="13"/>
      <c r="Q99" s="15">
        <v>-22194253124</v>
      </c>
    </row>
    <row r="100" spans="1:17" ht="21.75" customHeight="1">
      <c r="A100" s="30" t="s">
        <v>226</v>
      </c>
      <c r="C100" s="15">
        <v>4995000</v>
      </c>
      <c r="D100" s="13"/>
      <c r="E100" s="15">
        <v>3730585680000</v>
      </c>
      <c r="F100" s="13"/>
      <c r="G100" s="15">
        <v>3852479320476</v>
      </c>
      <c r="H100" s="13"/>
      <c r="I100" s="15">
        <v>-121893640476</v>
      </c>
      <c r="J100" s="13"/>
      <c r="K100" s="15">
        <v>4995000</v>
      </c>
      <c r="L100" s="13"/>
      <c r="M100" s="15">
        <v>3730585680000</v>
      </c>
      <c r="N100" s="13"/>
      <c r="O100" s="15">
        <v>4494516625819</v>
      </c>
      <c r="P100" s="13"/>
      <c r="Q100" s="15">
        <v>-763930945819</v>
      </c>
    </row>
    <row r="101" spans="1:17" ht="21.75" customHeight="1">
      <c r="A101" s="30" t="s">
        <v>229</v>
      </c>
      <c r="C101" s="15">
        <v>430000</v>
      </c>
      <c r="D101" s="13"/>
      <c r="E101" s="15">
        <v>387417960000</v>
      </c>
      <c r="F101" s="13"/>
      <c r="G101" s="15">
        <v>387207301484</v>
      </c>
      <c r="H101" s="13"/>
      <c r="I101" s="15">
        <v>210658516</v>
      </c>
      <c r="J101" s="13"/>
      <c r="K101" s="15">
        <v>430000</v>
      </c>
      <c r="L101" s="13"/>
      <c r="M101" s="15">
        <v>387417960000</v>
      </c>
      <c r="N101" s="13"/>
      <c r="O101" s="15">
        <v>425925507007</v>
      </c>
      <c r="P101" s="13"/>
      <c r="Q101" s="15">
        <v>-38507547007</v>
      </c>
    </row>
    <row r="102" spans="1:17" ht="21.75" customHeight="1">
      <c r="A102" s="30" t="s">
        <v>232</v>
      </c>
      <c r="C102" s="15">
        <v>1999977</v>
      </c>
      <c r="D102" s="13"/>
      <c r="E102" s="15">
        <v>1543266252234</v>
      </c>
      <c r="F102" s="13"/>
      <c r="G102" s="15">
        <v>1568132367039</v>
      </c>
      <c r="H102" s="13"/>
      <c r="I102" s="15">
        <v>-24866114805</v>
      </c>
      <c r="J102" s="13"/>
      <c r="K102" s="15">
        <v>1999977</v>
      </c>
      <c r="L102" s="13"/>
      <c r="M102" s="15">
        <v>1543266252234</v>
      </c>
      <c r="N102" s="13"/>
      <c r="O102" s="15">
        <v>1997484915922</v>
      </c>
      <c r="P102" s="13"/>
      <c r="Q102" s="15">
        <v>-454218663688</v>
      </c>
    </row>
    <row r="103" spans="1:17" ht="21.75" customHeight="1">
      <c r="A103" s="30" t="s">
        <v>235</v>
      </c>
      <c r="C103" s="15">
        <v>995000</v>
      </c>
      <c r="D103" s="13"/>
      <c r="E103" s="15">
        <v>850725000000</v>
      </c>
      <c r="F103" s="13"/>
      <c r="G103" s="15">
        <v>895011440624</v>
      </c>
      <c r="H103" s="13"/>
      <c r="I103" s="15">
        <v>-44286440624</v>
      </c>
      <c r="J103" s="13"/>
      <c r="K103" s="15">
        <v>995000</v>
      </c>
      <c r="L103" s="13"/>
      <c r="M103" s="15">
        <v>850725000000</v>
      </c>
      <c r="N103" s="13"/>
      <c r="O103" s="15">
        <v>895337690624</v>
      </c>
      <c r="P103" s="13"/>
      <c r="Q103" s="15">
        <v>-44612690624</v>
      </c>
    </row>
    <row r="104" spans="1:17" ht="21.75" customHeight="1">
      <c r="A104" s="30" t="s">
        <v>238</v>
      </c>
      <c r="C104" s="15">
        <v>3000000</v>
      </c>
      <c r="D104" s="13"/>
      <c r="E104" s="15">
        <v>2436750000000</v>
      </c>
      <c r="F104" s="13"/>
      <c r="G104" s="15">
        <v>2436336841139</v>
      </c>
      <c r="H104" s="13"/>
      <c r="I104" s="15">
        <v>413158861</v>
      </c>
      <c r="J104" s="13"/>
      <c r="K104" s="15">
        <v>3000000</v>
      </c>
      <c r="L104" s="13"/>
      <c r="M104" s="15">
        <v>2436750000000</v>
      </c>
      <c r="N104" s="13"/>
      <c r="O104" s="15">
        <v>2699542163593</v>
      </c>
      <c r="P104" s="13"/>
      <c r="Q104" s="15">
        <v>-262792163593</v>
      </c>
    </row>
    <row r="105" spans="1:17" ht="21.75" customHeight="1">
      <c r="A105" s="30" t="s">
        <v>241</v>
      </c>
      <c r="C105" s="15">
        <v>5980000</v>
      </c>
      <c r="D105" s="13"/>
      <c r="E105" s="15">
        <v>4563936000000</v>
      </c>
      <c r="F105" s="13"/>
      <c r="G105" s="15">
        <v>4561454359800</v>
      </c>
      <c r="H105" s="13"/>
      <c r="I105" s="15">
        <v>2481640200</v>
      </c>
      <c r="J105" s="13"/>
      <c r="K105" s="15">
        <v>5980000</v>
      </c>
      <c r="L105" s="13"/>
      <c r="M105" s="15">
        <v>4563936000000</v>
      </c>
      <c r="N105" s="13"/>
      <c r="O105" s="15">
        <v>4563108786600</v>
      </c>
      <c r="P105" s="13"/>
      <c r="Q105" s="15">
        <v>827213400</v>
      </c>
    </row>
    <row r="106" spans="1:17" ht="21.75" customHeight="1">
      <c r="A106" s="30" t="s">
        <v>244</v>
      </c>
      <c r="C106" s="15">
        <v>5000</v>
      </c>
      <c r="D106" s="13"/>
      <c r="E106" s="15">
        <v>4851350000</v>
      </c>
      <c r="F106" s="13"/>
      <c r="G106" s="15">
        <v>4601746439</v>
      </c>
      <c r="H106" s="13"/>
      <c r="I106" s="15">
        <v>249603561</v>
      </c>
      <c r="J106" s="13"/>
      <c r="K106" s="15">
        <v>5000</v>
      </c>
      <c r="L106" s="13"/>
      <c r="M106" s="15">
        <v>4851350000</v>
      </c>
      <c r="N106" s="13"/>
      <c r="O106" s="15">
        <v>4628410948</v>
      </c>
      <c r="P106" s="13"/>
      <c r="Q106" s="15">
        <v>222939052</v>
      </c>
    </row>
    <row r="107" spans="1:17" ht="21.75" customHeight="1">
      <c r="A107" s="30" t="s">
        <v>247</v>
      </c>
      <c r="C107" s="15">
        <v>5000000</v>
      </c>
      <c r="D107" s="13"/>
      <c r="E107" s="15">
        <v>3980000000000</v>
      </c>
      <c r="F107" s="13"/>
      <c r="G107" s="15">
        <v>3977835875000</v>
      </c>
      <c r="H107" s="13"/>
      <c r="I107" s="15">
        <v>2164125000</v>
      </c>
      <c r="J107" s="13"/>
      <c r="K107" s="15">
        <v>5000000</v>
      </c>
      <c r="L107" s="13"/>
      <c r="M107" s="15">
        <v>3980000000000</v>
      </c>
      <c r="N107" s="13"/>
      <c r="O107" s="15">
        <v>4101756421875</v>
      </c>
      <c r="P107" s="13"/>
      <c r="Q107" s="15">
        <v>-121756421875</v>
      </c>
    </row>
    <row r="108" spans="1:17" ht="21.75" customHeight="1">
      <c r="A108" s="30" t="s">
        <v>250</v>
      </c>
      <c r="C108" s="15">
        <v>215000</v>
      </c>
      <c r="D108" s="13"/>
      <c r="E108" s="15">
        <v>201025000000</v>
      </c>
      <c r="F108" s="13"/>
      <c r="G108" s="15">
        <v>204138939062</v>
      </c>
      <c r="H108" s="13"/>
      <c r="I108" s="15">
        <v>-3113939062</v>
      </c>
      <c r="J108" s="13"/>
      <c r="K108" s="15">
        <v>215000</v>
      </c>
      <c r="L108" s="13"/>
      <c r="M108" s="15">
        <v>201025000000</v>
      </c>
      <c r="N108" s="13"/>
      <c r="O108" s="15">
        <v>197832936280</v>
      </c>
      <c r="P108" s="13"/>
      <c r="Q108" s="15">
        <v>3192063720</v>
      </c>
    </row>
    <row r="109" spans="1:17" ht="21.75" customHeight="1">
      <c r="A109" s="30" t="s">
        <v>256</v>
      </c>
      <c r="C109" s="15">
        <v>15811025</v>
      </c>
      <c r="D109" s="13"/>
      <c r="E109" s="15">
        <v>15165302739000</v>
      </c>
      <c r="F109" s="13"/>
      <c r="G109" s="15">
        <v>15023368066827</v>
      </c>
      <c r="H109" s="13"/>
      <c r="I109" s="15">
        <v>141934672173</v>
      </c>
      <c r="J109" s="13"/>
      <c r="K109" s="15">
        <v>15811025</v>
      </c>
      <c r="L109" s="13"/>
      <c r="M109" s="15">
        <v>15165302739000</v>
      </c>
      <c r="N109" s="13"/>
      <c r="O109" s="15">
        <v>15045545663740</v>
      </c>
      <c r="P109" s="13"/>
      <c r="Q109" s="15">
        <v>119757075260</v>
      </c>
    </row>
    <row r="110" spans="1:17" ht="21.75" customHeight="1">
      <c r="A110" s="30" t="s">
        <v>259</v>
      </c>
      <c r="C110" s="15">
        <v>4400014</v>
      </c>
      <c r="D110" s="13"/>
      <c r="E110" s="15">
        <v>3874652328400</v>
      </c>
      <c r="F110" s="13"/>
      <c r="G110" s="15">
        <v>4018986281892</v>
      </c>
      <c r="H110" s="13"/>
      <c r="I110" s="15">
        <v>-144333953492</v>
      </c>
      <c r="J110" s="13"/>
      <c r="K110" s="15">
        <v>4400014</v>
      </c>
      <c r="L110" s="13"/>
      <c r="M110" s="15">
        <v>3874652328400</v>
      </c>
      <c r="N110" s="13"/>
      <c r="O110" s="15">
        <v>3870078737147</v>
      </c>
      <c r="P110" s="13"/>
      <c r="Q110" s="15">
        <v>4573591253</v>
      </c>
    </row>
    <row r="111" spans="1:17" ht="21.75" customHeight="1">
      <c r="A111" s="30" t="s">
        <v>262</v>
      </c>
      <c r="C111" s="15">
        <v>5000</v>
      </c>
      <c r="D111" s="13"/>
      <c r="E111" s="15">
        <v>4855000000</v>
      </c>
      <c r="F111" s="13"/>
      <c r="G111" s="15">
        <v>4797739809</v>
      </c>
      <c r="H111" s="13"/>
      <c r="I111" s="15">
        <v>57260191</v>
      </c>
      <c r="J111" s="13"/>
      <c r="K111" s="15">
        <v>5000</v>
      </c>
      <c r="L111" s="13"/>
      <c r="M111" s="15">
        <v>4855000000</v>
      </c>
      <c r="N111" s="13"/>
      <c r="O111" s="15">
        <v>4998293895</v>
      </c>
      <c r="P111" s="13"/>
      <c r="Q111" s="15">
        <v>-143293895</v>
      </c>
    </row>
    <row r="112" spans="1:17" ht="21.75" customHeight="1">
      <c r="A112" s="30" t="s">
        <v>268</v>
      </c>
      <c r="C112" s="15">
        <v>2639000</v>
      </c>
      <c r="D112" s="13"/>
      <c r="E112" s="15">
        <v>2300231570000</v>
      </c>
      <c r="F112" s="13"/>
      <c r="G112" s="15">
        <v>2327651151109</v>
      </c>
      <c r="H112" s="13"/>
      <c r="I112" s="15">
        <v>-27419581109</v>
      </c>
      <c r="J112" s="13"/>
      <c r="K112" s="15">
        <v>2639000</v>
      </c>
      <c r="L112" s="13"/>
      <c r="M112" s="15">
        <v>2300231570000</v>
      </c>
      <c r="N112" s="13"/>
      <c r="O112" s="15">
        <v>2450658937545</v>
      </c>
      <c r="P112" s="13"/>
      <c r="Q112" s="15">
        <v>-150427367545</v>
      </c>
    </row>
    <row r="113" spans="1:17" ht="21.75" customHeight="1">
      <c r="A113" s="30" t="s">
        <v>270</v>
      </c>
      <c r="C113" s="15">
        <v>1290000</v>
      </c>
      <c r="D113" s="13"/>
      <c r="E113" s="15">
        <v>1106820000000</v>
      </c>
      <c r="F113" s="13"/>
      <c r="G113" s="15">
        <v>1147475720625</v>
      </c>
      <c r="H113" s="13"/>
      <c r="I113" s="15">
        <v>-40655720625</v>
      </c>
      <c r="J113" s="13"/>
      <c r="K113" s="15">
        <v>1290000</v>
      </c>
      <c r="L113" s="13"/>
      <c r="M113" s="15">
        <v>1106820000000</v>
      </c>
      <c r="N113" s="13"/>
      <c r="O113" s="15">
        <v>1194710419481</v>
      </c>
      <c r="P113" s="13"/>
      <c r="Q113" s="15">
        <v>-87890419481</v>
      </c>
    </row>
    <row r="114" spans="1:17" ht="21.75" customHeight="1">
      <c r="A114" s="30" t="s">
        <v>273</v>
      </c>
      <c r="C114" s="15">
        <v>1200000</v>
      </c>
      <c r="D114" s="13"/>
      <c r="E114" s="15">
        <v>1086000000000</v>
      </c>
      <c r="F114" s="13"/>
      <c r="G114" s="15">
        <v>1112490754050</v>
      </c>
      <c r="H114" s="13"/>
      <c r="I114" s="15">
        <v>-26490754050</v>
      </c>
      <c r="J114" s="13"/>
      <c r="K114" s="15">
        <v>1200000</v>
      </c>
      <c r="L114" s="13"/>
      <c r="M114" s="15">
        <v>1086000000000</v>
      </c>
      <c r="N114" s="13"/>
      <c r="O114" s="15">
        <v>1186164968625</v>
      </c>
      <c r="P114" s="13"/>
      <c r="Q114" s="15">
        <v>-100164968625</v>
      </c>
    </row>
    <row r="115" spans="1:17" ht="21.75" customHeight="1">
      <c r="A115" s="30" t="s">
        <v>276</v>
      </c>
      <c r="C115" s="15">
        <v>1200000</v>
      </c>
      <c r="D115" s="13"/>
      <c r="E115" s="15">
        <v>1032000000000</v>
      </c>
      <c r="F115" s="13"/>
      <c r="G115" s="15">
        <v>1031438850000</v>
      </c>
      <c r="H115" s="13"/>
      <c r="I115" s="15">
        <v>561150000</v>
      </c>
      <c r="J115" s="13"/>
      <c r="K115" s="15">
        <v>1200000</v>
      </c>
      <c r="L115" s="13"/>
      <c r="M115" s="15">
        <v>1032000000000</v>
      </c>
      <c r="N115" s="13"/>
      <c r="O115" s="15">
        <v>1110518682000</v>
      </c>
      <c r="P115" s="13"/>
      <c r="Q115" s="15">
        <v>-78518682000</v>
      </c>
    </row>
    <row r="116" spans="1:17" ht="21.75" customHeight="1">
      <c r="A116" s="30" t="s">
        <v>278</v>
      </c>
      <c r="C116" s="15">
        <v>8974290</v>
      </c>
      <c r="D116" s="13"/>
      <c r="E116" s="15">
        <v>8370768997500</v>
      </c>
      <c r="F116" s="13"/>
      <c r="G116" s="15">
        <v>8260198962941</v>
      </c>
      <c r="H116" s="13"/>
      <c r="I116" s="15">
        <v>110570034559</v>
      </c>
      <c r="J116" s="13"/>
      <c r="K116" s="15">
        <v>8974290</v>
      </c>
      <c r="L116" s="13"/>
      <c r="M116" s="15">
        <v>8370768997500</v>
      </c>
      <c r="N116" s="13"/>
      <c r="O116" s="15">
        <v>8246931097891</v>
      </c>
      <c r="P116" s="13"/>
      <c r="Q116" s="15">
        <v>123837899609</v>
      </c>
    </row>
    <row r="117" spans="1:17" ht="21.75" customHeight="1">
      <c r="A117" s="30" t="s">
        <v>280</v>
      </c>
      <c r="C117" s="15">
        <v>129000</v>
      </c>
      <c r="D117" s="13"/>
      <c r="E117" s="15">
        <v>108721200000</v>
      </c>
      <c r="F117" s="13"/>
      <c r="G117" s="15">
        <v>111807971340</v>
      </c>
      <c r="H117" s="13"/>
      <c r="I117" s="15">
        <v>-3086771340</v>
      </c>
      <c r="J117" s="13"/>
      <c r="K117" s="15">
        <v>129000</v>
      </c>
      <c r="L117" s="13"/>
      <c r="M117" s="15">
        <v>108721200000</v>
      </c>
      <c r="N117" s="13"/>
      <c r="O117" s="15">
        <v>124125090000</v>
      </c>
      <c r="P117" s="13"/>
      <c r="Q117" s="15">
        <v>-15403890000</v>
      </c>
    </row>
    <row r="118" spans="1:17" ht="21.75" customHeight="1">
      <c r="A118" s="30" t="s">
        <v>283</v>
      </c>
      <c r="C118" s="15">
        <v>23610000</v>
      </c>
      <c r="D118" s="13"/>
      <c r="E118" s="15">
        <v>19799109900000</v>
      </c>
      <c r="F118" s="13"/>
      <c r="G118" s="15">
        <v>19938186113088</v>
      </c>
      <c r="H118" s="13"/>
      <c r="I118" s="15">
        <v>-139076213088</v>
      </c>
      <c r="J118" s="13"/>
      <c r="K118" s="15">
        <v>23610000</v>
      </c>
      <c r="L118" s="13"/>
      <c r="M118" s="15">
        <v>19799109900000</v>
      </c>
      <c r="N118" s="13"/>
      <c r="O118" s="15">
        <v>19999802700000</v>
      </c>
      <c r="P118" s="13"/>
      <c r="Q118" s="15">
        <v>-200692800000</v>
      </c>
    </row>
    <row r="119" spans="1:17" ht="21.75" customHeight="1">
      <c r="A119" s="30" t="s">
        <v>286</v>
      </c>
      <c r="C119" s="15">
        <v>59354822</v>
      </c>
      <c r="D119" s="13"/>
      <c r="E119" s="15">
        <v>54767287807620</v>
      </c>
      <c r="F119" s="13"/>
      <c r="G119" s="15">
        <v>54737508094874</v>
      </c>
      <c r="H119" s="13"/>
      <c r="I119" s="15">
        <v>29779712746</v>
      </c>
      <c r="J119" s="13"/>
      <c r="K119" s="15">
        <v>59354822</v>
      </c>
      <c r="L119" s="13"/>
      <c r="M119" s="15">
        <v>54767287807620</v>
      </c>
      <c r="N119" s="13"/>
      <c r="O119" s="15">
        <v>54767287807620</v>
      </c>
      <c r="P119" s="13"/>
      <c r="Q119" s="15">
        <v>0</v>
      </c>
    </row>
    <row r="120" spans="1:17" ht="21.75" customHeight="1">
      <c r="A120" s="30" t="s">
        <v>289</v>
      </c>
      <c r="C120" s="15">
        <v>210504</v>
      </c>
      <c r="D120" s="13"/>
      <c r="E120" s="15">
        <v>170150383200</v>
      </c>
      <c r="F120" s="13"/>
      <c r="G120" s="15">
        <v>170205136606</v>
      </c>
      <c r="H120" s="13"/>
      <c r="I120" s="15">
        <v>-54753406</v>
      </c>
      <c r="J120" s="13"/>
      <c r="K120" s="15">
        <v>210504</v>
      </c>
      <c r="L120" s="13"/>
      <c r="M120" s="15">
        <v>170150383200</v>
      </c>
      <c r="N120" s="13"/>
      <c r="O120" s="15">
        <v>199999850400</v>
      </c>
      <c r="P120" s="13"/>
      <c r="Q120" s="15">
        <v>-29849467225</v>
      </c>
    </row>
    <row r="121" spans="1:17" ht="21.75" customHeight="1">
      <c r="A121" s="30" t="s">
        <v>292</v>
      </c>
      <c r="C121" s="15">
        <v>1500000</v>
      </c>
      <c r="D121" s="13"/>
      <c r="E121" s="15">
        <v>1350000000000</v>
      </c>
      <c r="F121" s="13"/>
      <c r="G121" s="15">
        <v>1349265937500</v>
      </c>
      <c r="H121" s="13"/>
      <c r="I121" s="15">
        <v>734062500</v>
      </c>
      <c r="J121" s="13"/>
      <c r="K121" s="15">
        <v>1500000</v>
      </c>
      <c r="L121" s="13"/>
      <c r="M121" s="15">
        <v>1350000000000</v>
      </c>
      <c r="N121" s="13"/>
      <c r="O121" s="15">
        <v>1349755312500</v>
      </c>
      <c r="P121" s="13"/>
      <c r="Q121" s="15">
        <v>244687500</v>
      </c>
    </row>
    <row r="122" spans="1:17" ht="21.75" customHeight="1">
      <c r="A122" s="30" t="s">
        <v>295</v>
      </c>
      <c r="C122" s="15">
        <v>995000</v>
      </c>
      <c r="D122" s="13"/>
      <c r="E122" s="15">
        <v>865002254975</v>
      </c>
      <c r="F122" s="13"/>
      <c r="G122" s="15">
        <v>894511531250</v>
      </c>
      <c r="H122" s="13"/>
      <c r="I122" s="15">
        <v>-29509276275</v>
      </c>
      <c r="J122" s="13"/>
      <c r="K122" s="15">
        <v>995000</v>
      </c>
      <c r="L122" s="13"/>
      <c r="M122" s="15">
        <v>865002255000</v>
      </c>
      <c r="N122" s="13"/>
      <c r="O122" s="15">
        <v>994819656250</v>
      </c>
      <c r="P122" s="13"/>
      <c r="Q122" s="15">
        <v>-129817401250</v>
      </c>
    </row>
    <row r="123" spans="1:17" ht="21.75" customHeight="1">
      <c r="A123" s="30" t="s">
        <v>298</v>
      </c>
      <c r="C123" s="15">
        <v>4999999</v>
      </c>
      <c r="D123" s="13"/>
      <c r="E123" s="15">
        <v>3757499248500</v>
      </c>
      <c r="F123" s="13"/>
      <c r="G123" s="15">
        <v>3795210056187</v>
      </c>
      <c r="H123" s="13"/>
      <c r="I123" s="15">
        <v>-37710807687</v>
      </c>
      <c r="J123" s="13"/>
      <c r="K123" s="15">
        <v>4999999</v>
      </c>
      <c r="L123" s="13"/>
      <c r="M123" s="15">
        <v>3757499248500</v>
      </c>
      <c r="N123" s="13"/>
      <c r="O123" s="15">
        <v>4999028091707</v>
      </c>
      <c r="P123" s="13"/>
      <c r="Q123" s="15">
        <v>-1241528843207</v>
      </c>
    </row>
    <row r="124" spans="1:17" ht="21.75" customHeight="1">
      <c r="A124" s="30" t="s">
        <v>301</v>
      </c>
      <c r="C124" s="15">
        <v>16000199</v>
      </c>
      <c r="D124" s="13"/>
      <c r="E124" s="15">
        <v>11977588969410</v>
      </c>
      <c r="F124" s="13"/>
      <c r="G124" s="15">
        <v>11971134980126</v>
      </c>
      <c r="H124" s="13"/>
      <c r="I124" s="15">
        <v>6453989284</v>
      </c>
      <c r="J124" s="13"/>
      <c r="K124" s="15">
        <v>16000199</v>
      </c>
      <c r="L124" s="13"/>
      <c r="M124" s="15">
        <v>11977588969410</v>
      </c>
      <c r="N124" s="13"/>
      <c r="O124" s="15">
        <v>15997181643595</v>
      </c>
      <c r="P124" s="13"/>
      <c r="Q124" s="15">
        <v>-4019592674185</v>
      </c>
    </row>
    <row r="125" spans="1:17" ht="21.75" customHeight="1">
      <c r="A125" s="30" t="s">
        <v>304</v>
      </c>
      <c r="C125" s="15">
        <v>5999990</v>
      </c>
      <c r="D125" s="13"/>
      <c r="E125" s="15">
        <v>4530592449000</v>
      </c>
      <c r="F125" s="13"/>
      <c r="G125" s="15">
        <v>4559247808987</v>
      </c>
      <c r="H125" s="13"/>
      <c r="I125" s="15">
        <v>-28655359987</v>
      </c>
      <c r="J125" s="13"/>
      <c r="K125" s="15">
        <v>5999990</v>
      </c>
      <c r="L125" s="13"/>
      <c r="M125" s="15">
        <v>4530592449000</v>
      </c>
      <c r="N125" s="13"/>
      <c r="O125" s="15">
        <v>5998839081746</v>
      </c>
      <c r="P125" s="13"/>
      <c r="Q125" s="15">
        <v>-1468246632746</v>
      </c>
    </row>
    <row r="126" spans="1:17" ht="21.75" customHeight="1" thickBot="1">
      <c r="A126" s="9" t="s">
        <v>55</v>
      </c>
      <c r="C126" s="15"/>
      <c r="D126" s="13"/>
      <c r="E126" s="18">
        <f>SUM(E8:E125)</f>
        <v>364791988312821</v>
      </c>
      <c r="F126" s="13"/>
      <c r="G126" s="18">
        <f>SUM(G8:G125)</f>
        <v>365168189956396</v>
      </c>
      <c r="H126" s="13"/>
      <c r="I126" s="18">
        <f>SUM(I8:I125)</f>
        <v>-376201643575</v>
      </c>
      <c r="J126" s="13"/>
      <c r="K126" s="15"/>
      <c r="L126" s="13"/>
      <c r="M126" s="18">
        <f>SUM(M8:M125)</f>
        <v>364791988312846</v>
      </c>
      <c r="N126" s="13"/>
      <c r="O126" s="18">
        <f>SUM(O8:O125)</f>
        <v>375515551517680</v>
      </c>
      <c r="P126" s="13"/>
      <c r="Q126" s="18">
        <f>SUM(Q8:Q125)</f>
        <v>-10723563204859</v>
      </c>
    </row>
    <row r="127" spans="1:17" ht="13.5" thickTop="1"/>
    <row r="128" spans="1:17">
      <c r="M128" s="20"/>
    </row>
    <row r="129" spans="5:17">
      <c r="I129" s="20"/>
      <c r="M129" s="20"/>
      <c r="Q129" s="32"/>
    </row>
    <row r="130" spans="5:17">
      <c r="E130" s="20"/>
      <c r="G130" s="20"/>
      <c r="I130" s="20"/>
    </row>
    <row r="131" spans="5:17">
      <c r="G131" s="20"/>
    </row>
    <row r="132" spans="5:17">
      <c r="G132" s="20"/>
      <c r="Q132" s="32"/>
    </row>
    <row r="133" spans="5:17">
      <c r="G133" s="20"/>
      <c r="I133" s="20"/>
    </row>
    <row r="134" spans="5:17">
      <c r="G134" s="20"/>
    </row>
    <row r="135" spans="5:17">
      <c r="G135" s="20"/>
    </row>
    <row r="136" spans="5:17">
      <c r="G136" s="20"/>
    </row>
    <row r="137" spans="5:17">
      <c r="G137" s="20"/>
    </row>
    <row r="138" spans="5:17">
      <c r="G138" s="20"/>
    </row>
    <row r="139" spans="5:17">
      <c r="G139" s="20"/>
    </row>
    <row r="140" spans="5:17">
      <c r="G140" s="20"/>
    </row>
    <row r="143" spans="5:17">
      <c r="G143" s="20"/>
    </row>
  </sheetData>
  <sortState xmlns:xlrd2="http://schemas.microsoft.com/office/spreadsheetml/2017/richdata2" ref="A8:Q125">
    <sortCondition ref="A8:A125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1"/>
  <sheetViews>
    <sheetView rightToLeft="1" workbookViewId="0">
      <selection activeCell="A10" sqref="A10:AW1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</row>
    <row r="2" spans="1:49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49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</row>
    <row r="4" spans="1:49" ht="14.45" customHeight="1"/>
    <row r="5" spans="1:49" ht="14.45" customHeight="1">
      <c r="A5" s="55" t="s">
        <v>56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</row>
    <row r="6" spans="1:49" ht="14.45" customHeight="1">
      <c r="I6" s="56" t="s">
        <v>7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C6" s="56" t="s">
        <v>9</v>
      </c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56" t="s">
        <v>57</v>
      </c>
      <c r="B8" s="56"/>
      <c r="C8" s="56"/>
      <c r="D8" s="56"/>
      <c r="E8" s="56"/>
      <c r="F8" s="56"/>
      <c r="G8" s="56"/>
      <c r="I8" s="56" t="s">
        <v>58</v>
      </c>
      <c r="J8" s="56"/>
      <c r="K8" s="56"/>
      <c r="M8" s="56" t="s">
        <v>59</v>
      </c>
      <c r="N8" s="56"/>
      <c r="O8" s="56"/>
      <c r="Q8" s="56" t="s">
        <v>60</v>
      </c>
      <c r="R8" s="56"/>
      <c r="S8" s="56"/>
      <c r="T8" s="56"/>
      <c r="U8" s="56"/>
      <c r="W8" s="56" t="s">
        <v>61</v>
      </c>
      <c r="X8" s="56"/>
      <c r="Y8" s="56"/>
      <c r="Z8" s="56"/>
      <c r="AA8" s="56"/>
      <c r="AC8" s="56" t="s">
        <v>58</v>
      </c>
      <c r="AD8" s="56"/>
      <c r="AE8" s="56"/>
      <c r="AF8" s="56"/>
      <c r="AG8" s="56"/>
      <c r="AI8" s="56" t="s">
        <v>59</v>
      </c>
      <c r="AJ8" s="56"/>
      <c r="AK8" s="56"/>
      <c r="AM8" s="56" t="s">
        <v>60</v>
      </c>
      <c r="AN8" s="56"/>
      <c r="AO8" s="56"/>
      <c r="AQ8" s="56" t="s">
        <v>61</v>
      </c>
      <c r="AR8" s="56"/>
      <c r="AS8" s="56"/>
    </row>
    <row r="9" spans="1:49" ht="21.75" customHeight="1">
      <c r="A9" s="58" t="s">
        <v>62</v>
      </c>
      <c r="B9" s="58"/>
      <c r="C9" s="58"/>
      <c r="D9" s="58"/>
      <c r="E9" s="58"/>
      <c r="F9" s="58"/>
      <c r="G9" s="58"/>
      <c r="I9" s="59">
        <v>1135510263</v>
      </c>
      <c r="J9" s="59"/>
      <c r="K9" s="59"/>
      <c r="L9" s="13"/>
      <c r="M9" s="59">
        <v>4767</v>
      </c>
      <c r="N9" s="59"/>
      <c r="O9" s="59"/>
      <c r="P9" s="13"/>
      <c r="Q9" s="64" t="s">
        <v>63</v>
      </c>
      <c r="R9" s="64"/>
      <c r="S9" s="64"/>
      <c r="T9" s="64"/>
      <c r="U9" s="64"/>
      <c r="V9" s="13"/>
      <c r="W9" s="65">
        <v>0.97634457403324604</v>
      </c>
      <c r="X9" s="65"/>
      <c r="Y9" s="65"/>
      <c r="Z9" s="65"/>
      <c r="AA9" s="65"/>
      <c r="AB9" s="13"/>
      <c r="AC9" s="59">
        <v>1135510263</v>
      </c>
      <c r="AD9" s="59"/>
      <c r="AE9" s="59"/>
      <c r="AF9" s="59"/>
      <c r="AG9" s="59"/>
      <c r="AH9" s="13"/>
      <c r="AI9" s="59">
        <v>5042</v>
      </c>
      <c r="AJ9" s="59"/>
      <c r="AK9" s="59"/>
      <c r="AL9" s="13"/>
      <c r="AM9" s="64" t="s">
        <v>63</v>
      </c>
      <c r="AN9" s="64"/>
      <c r="AO9" s="64"/>
      <c r="AP9" s="13"/>
      <c r="AQ9" s="65">
        <v>0.97634457403324604</v>
      </c>
      <c r="AR9" s="65"/>
      <c r="AS9" s="65"/>
    </row>
    <row r="10" spans="1:49" ht="14.45" customHeight="1">
      <c r="A10" s="55" t="s">
        <v>64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</row>
    <row r="11" spans="1:49" ht="14.45" customHeight="1">
      <c r="C11" s="56" t="s">
        <v>7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Y11" s="56" t="s">
        <v>9</v>
      </c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</row>
    <row r="12" spans="1:49" ht="14.45" customHeight="1">
      <c r="A12" s="2" t="s">
        <v>57</v>
      </c>
      <c r="C12" s="4" t="s">
        <v>65</v>
      </c>
      <c r="D12" s="3"/>
      <c r="E12" s="4" t="s">
        <v>66</v>
      </c>
      <c r="F12" s="3"/>
      <c r="G12" s="57" t="s">
        <v>67</v>
      </c>
      <c r="H12" s="57"/>
      <c r="I12" s="57"/>
      <c r="J12" s="3"/>
      <c r="K12" s="57" t="s">
        <v>68</v>
      </c>
      <c r="L12" s="57"/>
      <c r="M12" s="57"/>
      <c r="N12" s="3"/>
      <c r="O12" s="57" t="s">
        <v>59</v>
      </c>
      <c r="P12" s="57"/>
      <c r="Q12" s="57"/>
      <c r="R12" s="3"/>
      <c r="S12" s="57" t="s">
        <v>60</v>
      </c>
      <c r="T12" s="57"/>
      <c r="U12" s="57"/>
      <c r="V12" s="57"/>
      <c r="W12" s="57"/>
      <c r="Y12" s="57" t="s">
        <v>65</v>
      </c>
      <c r="Z12" s="57"/>
      <c r="AA12" s="57"/>
      <c r="AB12" s="57"/>
      <c r="AC12" s="57"/>
      <c r="AD12" s="3"/>
      <c r="AE12" s="57" t="s">
        <v>66</v>
      </c>
      <c r="AF12" s="57"/>
      <c r="AG12" s="57"/>
      <c r="AH12" s="57"/>
      <c r="AI12" s="57"/>
      <c r="AJ12" s="3"/>
      <c r="AK12" s="57" t="s">
        <v>67</v>
      </c>
      <c r="AL12" s="57"/>
      <c r="AM12" s="57"/>
      <c r="AN12" s="3"/>
      <c r="AO12" s="57" t="s">
        <v>68</v>
      </c>
      <c r="AP12" s="57"/>
      <c r="AQ12" s="57"/>
      <c r="AR12" s="3"/>
      <c r="AS12" s="57" t="s">
        <v>59</v>
      </c>
      <c r="AT12" s="57"/>
      <c r="AU12" s="3"/>
      <c r="AV12" s="4" t="s">
        <v>60</v>
      </c>
    </row>
    <row r="13" spans="1:49" ht="14.45" customHeight="1">
      <c r="A13" s="55" t="s">
        <v>69</v>
      </c>
      <c r="B13" s="55"/>
      <c r="C13" s="66"/>
      <c r="D13" s="55"/>
      <c r="E13" s="66"/>
      <c r="F13" s="55"/>
      <c r="G13" s="66"/>
      <c r="H13" s="66"/>
      <c r="I13" s="66"/>
      <c r="J13" s="55"/>
      <c r="K13" s="66"/>
      <c r="L13" s="66"/>
      <c r="M13" s="66"/>
      <c r="N13" s="55"/>
      <c r="O13" s="66"/>
      <c r="P13" s="66"/>
      <c r="Q13" s="66"/>
      <c r="R13" s="55"/>
      <c r="S13" s="66"/>
      <c r="T13" s="66"/>
      <c r="U13" s="66"/>
      <c r="V13" s="66"/>
      <c r="W13" s="66"/>
      <c r="X13" s="55"/>
      <c r="Y13" s="66"/>
      <c r="Z13" s="66"/>
      <c r="AA13" s="66"/>
      <c r="AB13" s="66"/>
      <c r="AC13" s="66"/>
      <c r="AD13" s="55"/>
      <c r="AE13" s="66"/>
      <c r="AF13" s="66"/>
      <c r="AG13" s="66"/>
      <c r="AH13" s="66"/>
      <c r="AI13" s="66"/>
      <c r="AJ13" s="55"/>
      <c r="AK13" s="66"/>
      <c r="AL13" s="66"/>
      <c r="AM13" s="66"/>
      <c r="AN13" s="55"/>
      <c r="AO13" s="66"/>
      <c r="AP13" s="66"/>
      <c r="AQ13" s="66"/>
      <c r="AR13" s="55"/>
      <c r="AS13" s="66"/>
      <c r="AT13" s="66"/>
      <c r="AU13" s="55"/>
      <c r="AV13" s="66"/>
      <c r="AW13" s="55"/>
    </row>
    <row r="14" spans="1:49" ht="14.45" customHeight="1">
      <c r="C14" s="56" t="s">
        <v>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O14" s="56" t="s">
        <v>9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</row>
    <row r="15" spans="1:49" ht="14.45" customHeight="1">
      <c r="A15" s="2" t="s">
        <v>57</v>
      </c>
      <c r="C15" s="4" t="s">
        <v>66</v>
      </c>
      <c r="D15" s="3"/>
      <c r="E15" s="4" t="s">
        <v>68</v>
      </c>
      <c r="F15" s="3"/>
      <c r="G15" s="57" t="s">
        <v>59</v>
      </c>
      <c r="H15" s="57"/>
      <c r="I15" s="57"/>
      <c r="J15" s="3"/>
      <c r="K15" s="57" t="s">
        <v>60</v>
      </c>
      <c r="L15" s="57"/>
      <c r="M15" s="57"/>
      <c r="O15" s="57" t="s">
        <v>66</v>
      </c>
      <c r="P15" s="57"/>
      <c r="Q15" s="57"/>
      <c r="R15" s="57"/>
      <c r="S15" s="57"/>
      <c r="T15" s="3"/>
      <c r="U15" s="57" t="s">
        <v>68</v>
      </c>
      <c r="V15" s="57"/>
      <c r="W15" s="57"/>
      <c r="X15" s="57"/>
      <c r="Y15" s="57"/>
      <c r="Z15" s="3"/>
      <c r="AA15" s="57" t="s">
        <v>59</v>
      </c>
      <c r="AB15" s="57"/>
      <c r="AC15" s="57"/>
      <c r="AD15" s="57"/>
      <c r="AE15" s="57"/>
      <c r="AF15" s="3"/>
      <c r="AG15" s="57" t="s">
        <v>60</v>
      </c>
      <c r="AH15" s="57"/>
      <c r="AI15" s="57"/>
    </row>
    <row r="16" spans="1:49" ht="21.75" customHeight="1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7"/>
  <sheetViews>
    <sheetView rightToLeft="1" topLeftCell="A5" workbookViewId="0">
      <selection activeCell="AA11" sqref="AA11"/>
    </sheetView>
  </sheetViews>
  <sheetFormatPr defaultRowHeight="18.75"/>
  <cols>
    <col min="1" max="1" width="5.140625" customWidth="1"/>
    <col min="2" max="2" width="26.140625" customWidth="1"/>
    <col min="3" max="3" width="1.28515625" customWidth="1"/>
    <col min="4" max="4" width="2.5703125" customWidth="1"/>
    <col min="5" max="5" width="10.42578125" style="13" customWidth="1"/>
    <col min="6" max="6" width="1.28515625" style="13" customWidth="1"/>
    <col min="7" max="7" width="18.85546875" style="13" customWidth="1"/>
    <col min="8" max="8" width="1.28515625" style="13" customWidth="1"/>
    <col min="9" max="9" width="18.85546875" style="13" customWidth="1"/>
    <col min="10" max="10" width="1.28515625" style="13" customWidth="1"/>
    <col min="11" max="11" width="11" style="13" customWidth="1"/>
    <col min="12" max="12" width="1.28515625" style="13" customWidth="1"/>
    <col min="13" max="13" width="17.7109375" style="13" customWidth="1"/>
    <col min="14" max="14" width="1.28515625" style="13" customWidth="1"/>
    <col min="15" max="15" width="11.7109375" style="13" customWidth="1"/>
    <col min="16" max="16" width="1.28515625" style="13" customWidth="1"/>
    <col min="17" max="17" width="17.85546875" style="13" customWidth="1"/>
    <col min="18" max="18" width="1.28515625" style="13" customWidth="1"/>
    <col min="19" max="19" width="12" style="13" customWidth="1"/>
    <col min="20" max="20" width="1.28515625" style="13" customWidth="1"/>
    <col min="21" max="21" width="22.28515625" style="13" customWidth="1"/>
    <col min="22" max="22" width="1.28515625" style="13" customWidth="1"/>
    <col min="23" max="23" width="17.85546875" style="13" bestFit="1" customWidth="1"/>
    <col min="24" max="24" width="1.28515625" style="13" customWidth="1"/>
    <col min="25" max="25" width="18.85546875" style="13" bestFit="1" customWidth="1"/>
    <col min="26" max="26" width="1.28515625" style="13" customWidth="1"/>
    <col min="27" max="27" width="18.28515625" style="13" bestFit="1" customWidth="1"/>
    <col min="28" max="28" width="0.28515625" customWidth="1"/>
    <col min="29" max="29" width="27.28515625" bestFit="1" customWidth="1"/>
    <col min="30" max="30" width="31.28515625" style="15" bestFit="1" customWidth="1"/>
    <col min="31" max="31" width="18.7109375" style="15" bestFit="1" customWidth="1"/>
    <col min="32" max="32" width="15.28515625" bestFit="1" customWidth="1"/>
  </cols>
  <sheetData>
    <row r="1" spans="1:32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2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32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32" ht="14.45" customHeight="1"/>
    <row r="5" spans="1:32" ht="14.45" customHeight="1">
      <c r="A5" s="1" t="s">
        <v>70</v>
      </c>
      <c r="B5" s="55" t="s">
        <v>71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32" ht="14.45" customHeight="1">
      <c r="E6" s="56" t="s">
        <v>7</v>
      </c>
      <c r="F6" s="56"/>
      <c r="G6" s="56"/>
      <c r="H6" s="56"/>
      <c r="I6" s="56"/>
      <c r="K6" s="56" t="s">
        <v>8</v>
      </c>
      <c r="L6" s="56"/>
      <c r="M6" s="56"/>
      <c r="N6" s="56"/>
      <c r="O6" s="56"/>
      <c r="P6" s="56"/>
      <c r="Q6" s="56"/>
      <c r="S6" s="56" t="s">
        <v>9</v>
      </c>
      <c r="T6" s="56"/>
      <c r="U6" s="56"/>
      <c r="V6" s="56"/>
      <c r="W6" s="56"/>
      <c r="X6" s="56"/>
      <c r="Y6" s="56"/>
      <c r="Z6" s="56"/>
      <c r="AA6" s="56"/>
    </row>
    <row r="7" spans="1:32" ht="14.45" customHeight="1">
      <c r="E7" s="22"/>
      <c r="F7" s="22"/>
      <c r="G7" s="22"/>
      <c r="H7" s="22"/>
      <c r="I7" s="22"/>
      <c r="K7" s="57" t="s">
        <v>72</v>
      </c>
      <c r="L7" s="57"/>
      <c r="M7" s="57"/>
      <c r="N7" s="22"/>
      <c r="O7" s="57" t="s">
        <v>73</v>
      </c>
      <c r="P7" s="57"/>
      <c r="Q7" s="57"/>
      <c r="S7" s="22"/>
      <c r="T7" s="22"/>
      <c r="U7" s="22"/>
      <c r="V7" s="22"/>
      <c r="W7" s="22"/>
      <c r="X7" s="22"/>
      <c r="Y7" s="22"/>
      <c r="Z7" s="22"/>
      <c r="AA7" s="22"/>
    </row>
    <row r="8" spans="1:32" ht="14.45" customHeight="1">
      <c r="A8" s="56" t="s">
        <v>74</v>
      </c>
      <c r="B8" s="56"/>
      <c r="D8" s="56" t="s">
        <v>75</v>
      </c>
      <c r="E8" s="56"/>
      <c r="G8" s="2" t="s">
        <v>14</v>
      </c>
      <c r="I8" s="2" t="s">
        <v>15</v>
      </c>
      <c r="K8" s="4" t="s">
        <v>13</v>
      </c>
      <c r="L8" s="22"/>
      <c r="M8" s="4" t="s">
        <v>14</v>
      </c>
      <c r="O8" s="4" t="s">
        <v>13</v>
      </c>
      <c r="P8" s="22"/>
      <c r="Q8" s="4" t="s">
        <v>16</v>
      </c>
      <c r="S8" s="2" t="s">
        <v>13</v>
      </c>
      <c r="U8" s="2" t="s">
        <v>76</v>
      </c>
      <c r="W8" s="2" t="s">
        <v>14</v>
      </c>
      <c r="Y8" s="2" t="s">
        <v>15</v>
      </c>
      <c r="AA8" s="2" t="s">
        <v>18</v>
      </c>
    </row>
    <row r="9" spans="1:32" ht="21.75" customHeight="1">
      <c r="A9" s="58" t="s">
        <v>77</v>
      </c>
      <c r="B9" s="58"/>
      <c r="D9" s="59">
        <v>12370000</v>
      </c>
      <c r="E9" s="59"/>
      <c r="G9" s="12">
        <v>140718444264</v>
      </c>
      <c r="I9" s="12">
        <v>256704219200</v>
      </c>
      <c r="K9" s="12">
        <v>0</v>
      </c>
      <c r="M9" s="12">
        <v>0</v>
      </c>
      <c r="O9" s="12">
        <v>0</v>
      </c>
      <c r="Q9" s="12">
        <v>0</v>
      </c>
      <c r="S9" s="12">
        <v>12370000</v>
      </c>
      <c r="U9" s="12">
        <v>24750</v>
      </c>
      <c r="W9" s="12">
        <v>140718444264</v>
      </c>
      <c r="Y9" s="12">
        <v>306157500000</v>
      </c>
      <c r="AA9" s="14">
        <f>Y9/658946882498757*100</f>
        <v>4.6461635699532655E-2</v>
      </c>
    </row>
    <row r="10" spans="1:32" ht="21.75" customHeight="1">
      <c r="A10" s="60" t="s">
        <v>78</v>
      </c>
      <c r="B10" s="60"/>
      <c r="D10" s="61">
        <v>8290000</v>
      </c>
      <c r="E10" s="61"/>
      <c r="G10" s="15">
        <v>1040855790119</v>
      </c>
      <c r="I10" s="15">
        <v>1420957506806.25</v>
      </c>
      <c r="K10" s="15">
        <v>0</v>
      </c>
      <c r="M10" s="15">
        <v>0</v>
      </c>
      <c r="O10" s="15">
        <v>0</v>
      </c>
      <c r="Q10" s="15">
        <v>0</v>
      </c>
      <c r="S10" s="15">
        <v>8290000</v>
      </c>
      <c r="U10" s="15">
        <v>195300</v>
      </c>
      <c r="W10" s="15">
        <v>1040855790119</v>
      </c>
      <c r="Y10" s="15">
        <v>1619037000000</v>
      </c>
      <c r="AA10" s="16">
        <f t="shared" ref="AA10:AA27" si="0">Y10/658946882498757*100</f>
        <v>0.24570068437998172</v>
      </c>
      <c r="AF10" s="20"/>
    </row>
    <row r="11" spans="1:32" ht="21.75" customHeight="1">
      <c r="A11" s="60" t="s">
        <v>79</v>
      </c>
      <c r="B11" s="60"/>
      <c r="D11" s="61">
        <v>2000000</v>
      </c>
      <c r="E11" s="61"/>
      <c r="G11" s="15">
        <v>20044900000</v>
      </c>
      <c r="I11" s="15">
        <v>20632436000</v>
      </c>
      <c r="K11" s="15">
        <v>0</v>
      </c>
      <c r="M11" s="15">
        <v>0</v>
      </c>
      <c r="O11" s="15">
        <v>0</v>
      </c>
      <c r="Q11" s="15">
        <v>0</v>
      </c>
      <c r="S11" s="15">
        <v>2000000</v>
      </c>
      <c r="U11" s="15">
        <v>10310</v>
      </c>
      <c r="W11" s="15">
        <v>20044900000</v>
      </c>
      <c r="Y11" s="15">
        <v>20620000000</v>
      </c>
      <c r="AA11" s="16">
        <f t="shared" si="0"/>
        <v>3.1292355344042307E-3</v>
      </c>
    </row>
    <row r="12" spans="1:32" ht="21.75" customHeight="1">
      <c r="A12" s="60" t="s">
        <v>80</v>
      </c>
      <c r="B12" s="60"/>
      <c r="D12" s="61">
        <v>12250000</v>
      </c>
      <c r="E12" s="61"/>
      <c r="G12" s="15">
        <v>300553230592</v>
      </c>
      <c r="I12" s="15">
        <v>308234426500</v>
      </c>
      <c r="K12" s="15">
        <v>11330000</v>
      </c>
      <c r="M12" s="15">
        <v>301365093235</v>
      </c>
      <c r="O12" s="15">
        <v>0</v>
      </c>
      <c r="Q12" s="15">
        <v>0</v>
      </c>
      <c r="S12" s="15">
        <v>23580000</v>
      </c>
      <c r="U12" s="15">
        <v>28210</v>
      </c>
      <c r="W12" s="15">
        <v>601918323827</v>
      </c>
      <c r="Y12" s="15">
        <v>665191800000</v>
      </c>
      <c r="AA12" s="16">
        <f t="shared" si="0"/>
        <v>0.10094771182125667</v>
      </c>
    </row>
    <row r="13" spans="1:32" ht="21.75" customHeight="1">
      <c r="A13" s="60" t="s">
        <v>81</v>
      </c>
      <c r="B13" s="60"/>
      <c r="D13" s="61">
        <v>30000000</v>
      </c>
      <c r="E13" s="61"/>
      <c r="G13" s="15">
        <v>300348000000</v>
      </c>
      <c r="I13" s="15">
        <v>349294770000</v>
      </c>
      <c r="K13" s="15">
        <v>40650000</v>
      </c>
      <c r="M13" s="15">
        <v>501524901367</v>
      </c>
      <c r="O13" s="15">
        <v>0</v>
      </c>
      <c r="Q13" s="15">
        <v>0</v>
      </c>
      <c r="S13" s="15">
        <v>70650000</v>
      </c>
      <c r="U13" s="15">
        <v>11830</v>
      </c>
      <c r="W13" s="15">
        <v>801872901367</v>
      </c>
      <c r="Y13" s="15">
        <v>835789500000</v>
      </c>
      <c r="AA13" s="16">
        <f t="shared" si="0"/>
        <v>0.1268371582289983</v>
      </c>
    </row>
    <row r="14" spans="1:32" ht="21.75" customHeight="1">
      <c r="A14" s="60" t="s">
        <v>82</v>
      </c>
      <c r="B14" s="60"/>
      <c r="D14" s="61">
        <v>2000000</v>
      </c>
      <c r="E14" s="61"/>
      <c r="G14" s="15">
        <v>20023200000</v>
      </c>
      <c r="I14" s="15">
        <v>19954000000</v>
      </c>
      <c r="K14" s="15">
        <v>0</v>
      </c>
      <c r="M14" s="15">
        <v>0</v>
      </c>
      <c r="O14" s="15">
        <v>0</v>
      </c>
      <c r="Q14" s="15">
        <v>0</v>
      </c>
      <c r="S14" s="15">
        <v>2000000</v>
      </c>
      <c r="U14" s="15">
        <v>10391</v>
      </c>
      <c r="W14" s="15">
        <v>20023200000</v>
      </c>
      <c r="Y14" s="15">
        <v>20782000000</v>
      </c>
      <c r="AA14" s="16">
        <f t="shared" si="0"/>
        <v>3.1538202170702584E-3</v>
      </c>
    </row>
    <row r="15" spans="1:32" ht="21.75" customHeight="1">
      <c r="A15" s="60" t="s">
        <v>83</v>
      </c>
      <c r="B15" s="60"/>
      <c r="D15" s="61">
        <v>13500000</v>
      </c>
      <c r="E15" s="61"/>
      <c r="G15" s="15">
        <v>217763928013</v>
      </c>
      <c r="I15" s="15">
        <v>375446981250</v>
      </c>
      <c r="K15" s="15">
        <v>0</v>
      </c>
      <c r="M15" s="15">
        <v>0</v>
      </c>
      <c r="O15" s="15">
        <v>0</v>
      </c>
      <c r="Q15" s="15">
        <v>0</v>
      </c>
      <c r="S15" s="15">
        <v>13500000</v>
      </c>
      <c r="U15" s="15">
        <v>30563</v>
      </c>
      <c r="W15" s="15">
        <v>217763928013</v>
      </c>
      <c r="Y15" s="15">
        <v>412600500000</v>
      </c>
      <c r="AA15" s="16">
        <f t="shared" si="0"/>
        <v>6.2615138026816342E-2</v>
      </c>
    </row>
    <row r="16" spans="1:32" ht="21.75" customHeight="1">
      <c r="A16" s="60" t="s">
        <v>84</v>
      </c>
      <c r="B16" s="60"/>
      <c r="D16" s="61">
        <v>2000000</v>
      </c>
      <c r="E16" s="61"/>
      <c r="G16" s="15">
        <v>20023200000</v>
      </c>
      <c r="I16" s="15">
        <v>22344489200</v>
      </c>
      <c r="K16" s="15">
        <v>0</v>
      </c>
      <c r="M16" s="15">
        <v>0</v>
      </c>
      <c r="O16" s="15">
        <v>0</v>
      </c>
      <c r="Q16" s="15">
        <v>0</v>
      </c>
      <c r="S16" s="15">
        <v>2000000</v>
      </c>
      <c r="U16" s="15">
        <v>12500</v>
      </c>
      <c r="W16" s="15">
        <v>20023200000</v>
      </c>
      <c r="Y16" s="15">
        <v>25000000000</v>
      </c>
      <c r="AA16" s="16">
        <f t="shared" si="0"/>
        <v>3.7939325101894175E-3</v>
      </c>
    </row>
    <row r="17" spans="1:29" ht="21.75" customHeight="1">
      <c r="A17" s="60" t="s">
        <v>85</v>
      </c>
      <c r="B17" s="60"/>
      <c r="D17" s="61">
        <v>2000000</v>
      </c>
      <c r="E17" s="61"/>
      <c r="G17" s="15">
        <v>20023200000</v>
      </c>
      <c r="I17" s="15">
        <v>23144644600</v>
      </c>
      <c r="K17" s="15">
        <v>0</v>
      </c>
      <c r="M17" s="15">
        <v>0</v>
      </c>
      <c r="O17" s="15">
        <v>0</v>
      </c>
      <c r="Q17" s="15">
        <v>0</v>
      </c>
      <c r="S17" s="15">
        <v>2000000</v>
      </c>
      <c r="U17" s="15">
        <v>11471</v>
      </c>
      <c r="W17" s="15">
        <v>20023200000</v>
      </c>
      <c r="Y17" s="15">
        <v>22942000000</v>
      </c>
      <c r="AA17" s="16">
        <f t="shared" si="0"/>
        <v>3.4816159859506241E-3</v>
      </c>
    </row>
    <row r="18" spans="1:29" ht="21.75" customHeight="1">
      <c r="A18" s="60" t="s">
        <v>86</v>
      </c>
      <c r="B18" s="60"/>
      <c r="D18" s="61">
        <v>55334486</v>
      </c>
      <c r="E18" s="61"/>
      <c r="G18" s="15">
        <v>2022711956651</v>
      </c>
      <c r="I18" s="15">
        <v>6202405528035.7598</v>
      </c>
      <c r="K18" s="15">
        <v>0</v>
      </c>
      <c r="M18" s="15">
        <v>0</v>
      </c>
      <c r="O18" s="15">
        <v>-9998225</v>
      </c>
      <c r="Q18" s="15">
        <v>1299380018297</v>
      </c>
      <c r="S18" s="15">
        <v>45336261</v>
      </c>
      <c r="U18" s="15">
        <v>129272</v>
      </c>
      <c r="W18" s="15">
        <v>1657234101621</v>
      </c>
      <c r="Y18" s="15">
        <v>5860709131992</v>
      </c>
      <c r="AA18" s="16">
        <f t="shared" si="0"/>
        <v>0.88940539634513782</v>
      </c>
    </row>
    <row r="19" spans="1:29" ht="21.75" customHeight="1">
      <c r="A19" s="60" t="s">
        <v>87</v>
      </c>
      <c r="B19" s="60"/>
      <c r="D19" s="61">
        <v>3000000</v>
      </c>
      <c r="E19" s="61"/>
      <c r="G19" s="15">
        <v>30067350000</v>
      </c>
      <c r="I19" s="15">
        <v>29931000000</v>
      </c>
      <c r="K19" s="15">
        <v>0</v>
      </c>
      <c r="M19" s="15">
        <v>0</v>
      </c>
      <c r="O19" s="15">
        <v>0</v>
      </c>
      <c r="Q19" s="15">
        <v>0</v>
      </c>
      <c r="S19" s="15">
        <v>3000000</v>
      </c>
      <c r="U19" s="15">
        <v>10243</v>
      </c>
      <c r="W19" s="15">
        <v>30067350000</v>
      </c>
      <c r="Y19" s="15">
        <v>30729000000</v>
      </c>
      <c r="AA19" s="16">
        <f t="shared" si="0"/>
        <v>4.6633500842244236E-3</v>
      </c>
    </row>
    <row r="20" spans="1:29" ht="21.75" customHeight="1">
      <c r="A20" s="60" t="s">
        <v>88</v>
      </c>
      <c r="B20" s="60"/>
      <c r="D20" s="61">
        <v>3970000</v>
      </c>
      <c r="E20" s="61"/>
      <c r="G20" s="15">
        <v>40140468992</v>
      </c>
      <c r="I20" s="15">
        <v>59052595921</v>
      </c>
      <c r="K20" s="15">
        <v>0</v>
      </c>
      <c r="M20" s="15">
        <v>0</v>
      </c>
      <c r="O20" s="15">
        <v>0</v>
      </c>
      <c r="Q20" s="15">
        <v>0</v>
      </c>
      <c r="S20" s="15">
        <v>3970000</v>
      </c>
      <c r="U20" s="15">
        <v>15550</v>
      </c>
      <c r="W20" s="15">
        <v>40140468992</v>
      </c>
      <c r="Y20" s="15">
        <v>61733500000</v>
      </c>
      <c r="AA20" s="16">
        <f t="shared" si="0"/>
        <v>9.3685093047111354E-3</v>
      </c>
    </row>
    <row r="21" spans="1:29" ht="21.75" customHeight="1">
      <c r="A21" s="60" t="s">
        <v>89</v>
      </c>
      <c r="B21" s="60"/>
      <c r="D21" s="61">
        <v>2000000</v>
      </c>
      <c r="E21" s="61"/>
      <c r="G21" s="15">
        <v>20044900000</v>
      </c>
      <c r="I21" s="15">
        <v>19954000000</v>
      </c>
      <c r="K21" s="15">
        <v>0</v>
      </c>
      <c r="M21" s="15">
        <v>0</v>
      </c>
      <c r="O21" s="15">
        <v>0</v>
      </c>
      <c r="Q21" s="15">
        <v>0</v>
      </c>
      <c r="S21" s="15">
        <v>2000000</v>
      </c>
      <c r="U21" s="15">
        <v>10498</v>
      </c>
      <c r="W21" s="15">
        <v>20044900000</v>
      </c>
      <c r="Y21" s="15">
        <v>20996000000</v>
      </c>
      <c r="AA21" s="16">
        <f t="shared" si="0"/>
        <v>3.1862962793574798E-3</v>
      </c>
    </row>
    <row r="22" spans="1:29" ht="21.75" customHeight="1">
      <c r="A22" s="60" t="s">
        <v>90</v>
      </c>
      <c r="B22" s="60"/>
      <c r="D22" s="61">
        <v>176033</v>
      </c>
      <c r="E22" s="61"/>
      <c r="G22" s="15">
        <v>16071869289</v>
      </c>
      <c r="I22" s="15">
        <v>23165062634</v>
      </c>
      <c r="K22" s="15">
        <v>0</v>
      </c>
      <c r="M22" s="15">
        <v>0</v>
      </c>
      <c r="O22" s="15">
        <v>0</v>
      </c>
      <c r="Q22" s="15">
        <v>0</v>
      </c>
      <c r="S22" s="15">
        <v>176033</v>
      </c>
      <c r="U22" s="15">
        <v>135382</v>
      </c>
      <c r="W22" s="15">
        <v>16071869289</v>
      </c>
      <c r="Y22" s="15">
        <v>23831699606</v>
      </c>
      <c r="AA22" s="16">
        <f t="shared" si="0"/>
        <v>3.6166343963308688E-3</v>
      </c>
    </row>
    <row r="23" spans="1:29" ht="21.75" customHeight="1">
      <c r="A23" s="60" t="s">
        <v>91</v>
      </c>
      <c r="B23" s="60"/>
      <c r="D23" s="61">
        <v>500000</v>
      </c>
      <c r="E23" s="61"/>
      <c r="G23" s="15">
        <v>191269360000</v>
      </c>
      <c r="I23" s="15">
        <v>650164480000</v>
      </c>
      <c r="K23" s="15">
        <v>0</v>
      </c>
      <c r="M23" s="15">
        <v>0</v>
      </c>
      <c r="O23" s="15">
        <v>0</v>
      </c>
      <c r="Q23" s="15">
        <v>0</v>
      </c>
      <c r="S23" s="15">
        <v>500000</v>
      </c>
      <c r="U23" s="15">
        <v>1465879</v>
      </c>
      <c r="W23" s="15">
        <v>191269360000</v>
      </c>
      <c r="Y23" s="15">
        <f>732939480000+20000</f>
        <v>732939500000</v>
      </c>
      <c r="AA23" s="16">
        <f t="shared" si="0"/>
        <v>0.11122891988207906</v>
      </c>
      <c r="AC23" s="20"/>
    </row>
    <row r="24" spans="1:29" ht="21.75" customHeight="1">
      <c r="A24" s="60" t="s">
        <v>92</v>
      </c>
      <c r="B24" s="60"/>
      <c r="D24" s="61">
        <v>14000000</v>
      </c>
      <c r="E24" s="61"/>
      <c r="G24" s="15">
        <v>4279236982902</v>
      </c>
      <c r="I24" s="15">
        <v>5594662612000</v>
      </c>
      <c r="K24" s="15">
        <v>0</v>
      </c>
      <c r="M24" s="15">
        <v>0</v>
      </c>
      <c r="O24" s="15">
        <v>-241791</v>
      </c>
      <c r="Q24" s="15">
        <v>99231968217</v>
      </c>
      <c r="S24" s="15">
        <v>13758209</v>
      </c>
      <c r="U24" s="15">
        <v>382290</v>
      </c>
      <c r="W24" s="15">
        <v>4205331197954</v>
      </c>
      <c r="Y24" s="15">
        <v>5259625718610</v>
      </c>
      <c r="AA24" s="16">
        <f t="shared" si="0"/>
        <v>0.79818660021051413</v>
      </c>
      <c r="AC24" s="20"/>
    </row>
    <row r="25" spans="1:29" ht="21.75" customHeight="1">
      <c r="A25" s="60" t="s">
        <v>93</v>
      </c>
      <c r="B25" s="60"/>
      <c r="D25" s="61">
        <v>0</v>
      </c>
      <c r="E25" s="61"/>
      <c r="G25" s="15">
        <v>0</v>
      </c>
      <c r="I25" s="15">
        <v>0</v>
      </c>
      <c r="K25" s="15">
        <v>10000000</v>
      </c>
      <c r="M25" s="15">
        <v>100224500000</v>
      </c>
      <c r="O25" s="15">
        <v>0</v>
      </c>
      <c r="Q25" s="15">
        <v>0</v>
      </c>
      <c r="S25" s="15">
        <v>10000000</v>
      </c>
      <c r="U25" s="15">
        <v>10000</v>
      </c>
      <c r="W25" s="15">
        <v>100000000000</v>
      </c>
      <c r="Y25" s="15">
        <v>100000000000</v>
      </c>
      <c r="AA25" s="16">
        <f t="shared" si="0"/>
        <v>1.517573004075767E-2</v>
      </c>
    </row>
    <row r="26" spans="1:29" ht="21.75" customHeight="1">
      <c r="A26" s="60" t="s">
        <v>94</v>
      </c>
      <c r="B26" s="60"/>
      <c r="D26" s="61">
        <v>0</v>
      </c>
      <c r="E26" s="61"/>
      <c r="G26" s="15">
        <v>0</v>
      </c>
      <c r="I26" s="15">
        <v>0</v>
      </c>
      <c r="K26" s="15">
        <v>2000000</v>
      </c>
      <c r="M26" s="15">
        <v>20044900000</v>
      </c>
      <c r="O26" s="15">
        <v>0</v>
      </c>
      <c r="Q26" s="15">
        <v>0</v>
      </c>
      <c r="S26" s="15">
        <v>2000000</v>
      </c>
      <c r="U26" s="15">
        <v>10000</v>
      </c>
      <c r="W26" s="15">
        <v>20000000000</v>
      </c>
      <c r="Y26" s="15">
        <v>20000000000</v>
      </c>
      <c r="AA26" s="16">
        <f t="shared" si="0"/>
        <v>3.0351460081515336E-3</v>
      </c>
    </row>
    <row r="27" spans="1:29" ht="21.75" customHeight="1">
      <c r="A27" s="62" t="s">
        <v>95</v>
      </c>
      <c r="B27" s="62"/>
      <c r="D27" s="61">
        <v>0</v>
      </c>
      <c r="E27" s="61"/>
      <c r="G27" s="17">
        <v>0</v>
      </c>
      <c r="I27" s="17">
        <v>0</v>
      </c>
      <c r="K27" s="15">
        <v>9000000</v>
      </c>
      <c r="M27" s="17">
        <v>90000000000</v>
      </c>
      <c r="O27" s="17">
        <v>0</v>
      </c>
      <c r="Q27" s="17">
        <v>0</v>
      </c>
      <c r="S27" s="15">
        <v>9000000</v>
      </c>
      <c r="U27" s="15">
        <v>10000</v>
      </c>
      <c r="W27" s="17">
        <v>90000000000</v>
      </c>
      <c r="Y27" s="15">
        <v>90000000000</v>
      </c>
      <c r="AA27" s="16">
        <f t="shared" si="0"/>
        <v>1.3658157036681903E-2</v>
      </c>
    </row>
    <row r="28" spans="1:29" ht="21.75" customHeight="1">
      <c r="A28" s="63" t="s">
        <v>55</v>
      </c>
      <c r="B28" s="63"/>
      <c r="D28" s="67"/>
      <c r="E28" s="67"/>
      <c r="G28" s="18">
        <v>8679896780822</v>
      </c>
      <c r="I28" s="18">
        <f>SUM(I9:I27)</f>
        <v>15376048752147.01</v>
      </c>
      <c r="K28" s="15"/>
      <c r="M28" s="18">
        <v>1013159394602</v>
      </c>
      <c r="O28" s="18">
        <v>-10240016</v>
      </c>
      <c r="Q28" s="18">
        <v>1398611986514</v>
      </c>
      <c r="S28" s="15"/>
      <c r="U28" s="15"/>
      <c r="W28" s="18">
        <v>9253403135446</v>
      </c>
      <c r="Y28" s="18">
        <f>SUM(Y9:Y27)</f>
        <v>16128684850208</v>
      </c>
      <c r="AA28" s="19">
        <f>SUM(AA9:AA27)</f>
        <v>2.447645671992146</v>
      </c>
    </row>
    <row r="31" spans="1:29">
      <c r="G31" s="15"/>
      <c r="W31" s="15"/>
      <c r="X31" s="15"/>
      <c r="Y31" s="15"/>
    </row>
    <row r="32" spans="1:29">
      <c r="G32" s="15"/>
      <c r="W32" s="15"/>
      <c r="X32" s="15"/>
      <c r="Y32" s="15"/>
    </row>
    <row r="33" spans="7:25">
      <c r="G33" s="15"/>
      <c r="W33" s="15"/>
      <c r="X33" s="15"/>
      <c r="Y33" s="15"/>
    </row>
    <row r="34" spans="7:25">
      <c r="W34" s="15"/>
      <c r="X34" s="15"/>
      <c r="Y34" s="15"/>
    </row>
    <row r="35" spans="7:25">
      <c r="W35" s="15"/>
      <c r="X35" s="15"/>
      <c r="Y35" s="15"/>
    </row>
    <row r="36" spans="7:25">
      <c r="W36" s="15"/>
      <c r="X36" s="15"/>
      <c r="Y36" s="15"/>
    </row>
    <row r="37" spans="7:25">
      <c r="W37" s="15"/>
      <c r="X37" s="15"/>
      <c r="Y37" s="15"/>
    </row>
  </sheetData>
  <mergeCells count="51">
    <mergeCell ref="A28:B28"/>
    <mergeCell ref="D28:E28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94"/>
  <sheetViews>
    <sheetView rightToLeft="1" topLeftCell="N1" workbookViewId="0">
      <selection activeCell="AL11" sqref="AL11"/>
    </sheetView>
  </sheetViews>
  <sheetFormatPr defaultRowHeight="18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1" customWidth="1"/>
    <col min="17" max="17" width="1.28515625" customWidth="1"/>
    <col min="18" max="18" width="20.140625" customWidth="1"/>
    <col min="19" max="19" width="1.28515625" customWidth="1"/>
    <col min="20" max="20" width="19.7109375" customWidth="1"/>
    <col min="21" max="21" width="1.28515625" customWidth="1"/>
    <col min="22" max="22" width="7.140625" customWidth="1"/>
    <col min="23" max="23" width="1.28515625" customWidth="1"/>
    <col min="24" max="24" width="14.7109375" customWidth="1"/>
    <col min="25" max="25" width="1.28515625" customWidth="1"/>
    <col min="26" max="26" width="10.7109375" customWidth="1"/>
    <col min="27" max="27" width="1.28515625" customWidth="1"/>
    <col min="28" max="28" width="18.7109375" customWidth="1"/>
    <col min="29" max="29" width="1.28515625" customWidth="1"/>
    <col min="30" max="30" width="12" customWidth="1"/>
    <col min="31" max="31" width="1.28515625" customWidth="1"/>
    <col min="32" max="32" width="16.140625" customWidth="1"/>
    <col min="33" max="33" width="1.28515625" customWidth="1"/>
    <col min="34" max="34" width="20.140625" bestFit="1" customWidth="1"/>
    <col min="35" max="35" width="1.28515625" customWidth="1"/>
    <col min="36" max="36" width="20" bestFit="1" customWidth="1"/>
    <col min="37" max="37" width="1.28515625" customWidth="1"/>
    <col min="38" max="38" width="18.28515625" bestFit="1" customWidth="1"/>
    <col min="39" max="39" width="0.28515625" customWidth="1"/>
    <col min="40" max="40" width="16.28515625" bestFit="1" customWidth="1"/>
    <col min="42" max="42" width="19" style="15" bestFit="1" customWidth="1"/>
  </cols>
  <sheetData>
    <row r="1" spans="1:39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39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</row>
    <row r="3" spans="1:39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39" ht="14.45" customHeight="1"/>
    <row r="5" spans="1:39" ht="14.45" customHeight="1">
      <c r="A5" s="1" t="s">
        <v>96</v>
      </c>
      <c r="B5" s="55" t="s">
        <v>97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</row>
    <row r="6" spans="1:39" ht="14.45" customHeight="1">
      <c r="A6" s="56" t="s">
        <v>98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 t="s">
        <v>7</v>
      </c>
      <c r="Q6" s="56"/>
      <c r="R6" s="56"/>
      <c r="S6" s="56"/>
      <c r="T6" s="56"/>
      <c r="V6" s="56" t="s">
        <v>8</v>
      </c>
      <c r="W6" s="56"/>
      <c r="X6" s="56"/>
      <c r="Y6" s="56"/>
      <c r="Z6" s="56"/>
      <c r="AA6" s="56"/>
      <c r="AB6" s="56"/>
      <c r="AD6" s="56" t="s">
        <v>9</v>
      </c>
      <c r="AE6" s="56"/>
      <c r="AF6" s="56"/>
      <c r="AG6" s="56"/>
      <c r="AH6" s="56"/>
      <c r="AI6" s="56"/>
      <c r="AJ6" s="56"/>
      <c r="AK6" s="56"/>
      <c r="AL6" s="56"/>
    </row>
    <row r="7" spans="1:39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7" t="s">
        <v>10</v>
      </c>
      <c r="W7" s="57"/>
      <c r="X7" s="57"/>
      <c r="Y7" s="3"/>
      <c r="Z7" s="57" t="s">
        <v>11</v>
      </c>
      <c r="AA7" s="57"/>
      <c r="AB7" s="57"/>
      <c r="AD7" s="3"/>
      <c r="AE7" s="3"/>
      <c r="AF7" s="3"/>
      <c r="AG7" s="3"/>
      <c r="AH7" s="3"/>
      <c r="AI7" s="3"/>
      <c r="AJ7" s="3"/>
      <c r="AK7" s="3"/>
      <c r="AL7" s="3"/>
    </row>
    <row r="8" spans="1:39" ht="14.45" customHeight="1">
      <c r="A8" s="56" t="s">
        <v>99</v>
      </c>
      <c r="B8" s="56"/>
      <c r="D8" s="2" t="s">
        <v>100</v>
      </c>
      <c r="F8" s="2" t="s">
        <v>101</v>
      </c>
      <c r="H8" s="2" t="s">
        <v>102</v>
      </c>
      <c r="J8" s="2" t="s">
        <v>103</v>
      </c>
      <c r="L8" s="2" t="s">
        <v>104</v>
      </c>
      <c r="N8" s="2" t="s">
        <v>61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9" ht="21.75" customHeight="1">
      <c r="A9" s="58" t="s">
        <v>105</v>
      </c>
      <c r="B9" s="58"/>
      <c r="D9" s="21" t="s">
        <v>106</v>
      </c>
      <c r="E9" s="13"/>
      <c r="F9" s="21" t="s">
        <v>106</v>
      </c>
      <c r="G9" s="13"/>
      <c r="H9" s="21" t="s">
        <v>107</v>
      </c>
      <c r="I9" s="13"/>
      <c r="J9" s="21" t="s">
        <v>108</v>
      </c>
      <c r="K9" s="13"/>
      <c r="L9" s="14">
        <v>0</v>
      </c>
      <c r="M9" s="13"/>
      <c r="N9" s="14">
        <v>0</v>
      </c>
      <c r="O9" s="13"/>
      <c r="P9" s="12">
        <v>436293</v>
      </c>
      <c r="Q9" s="13"/>
      <c r="R9" s="12">
        <v>2969759192400</v>
      </c>
      <c r="S9" s="13"/>
      <c r="T9" s="12">
        <v>3452764462732</v>
      </c>
      <c r="U9" s="13"/>
      <c r="V9" s="12">
        <v>0</v>
      </c>
      <c r="W9" s="13"/>
      <c r="X9" s="12">
        <v>0</v>
      </c>
      <c r="Y9" s="13"/>
      <c r="Z9" s="12">
        <v>0</v>
      </c>
      <c r="AA9" s="13"/>
      <c r="AB9" s="12">
        <v>0</v>
      </c>
      <c r="AC9" s="13"/>
      <c r="AD9" s="12">
        <v>436293</v>
      </c>
      <c r="AE9" s="13"/>
      <c r="AF9" s="12">
        <v>8061391</v>
      </c>
      <c r="AG9" s="13"/>
      <c r="AH9" s="12">
        <v>2969759192400</v>
      </c>
      <c r="AI9" s="13"/>
      <c r="AJ9" s="12">
        <v>3517128463563</v>
      </c>
      <c r="AK9" s="13"/>
      <c r="AL9" s="14">
        <f>AJ9/658946882498757*100</f>
        <v>0.53374992081696881</v>
      </c>
      <c r="AM9" s="13"/>
    </row>
    <row r="10" spans="1:39" ht="21.75" customHeight="1">
      <c r="A10" s="60" t="s">
        <v>109</v>
      </c>
      <c r="B10" s="60"/>
      <c r="D10" s="24" t="s">
        <v>106</v>
      </c>
      <c r="E10" s="13"/>
      <c r="F10" s="24" t="s">
        <v>106</v>
      </c>
      <c r="G10" s="13"/>
      <c r="H10" s="24" t="s">
        <v>107</v>
      </c>
      <c r="I10" s="13"/>
      <c r="J10" s="24" t="s">
        <v>110</v>
      </c>
      <c r="K10" s="13"/>
      <c r="L10" s="16">
        <v>0</v>
      </c>
      <c r="M10" s="13"/>
      <c r="N10" s="16">
        <v>0</v>
      </c>
      <c r="O10" s="13"/>
      <c r="P10" s="15">
        <v>519700</v>
      </c>
      <c r="Q10" s="13"/>
      <c r="R10" s="15">
        <v>1583635037000</v>
      </c>
      <c r="S10" s="13"/>
      <c r="T10" s="15">
        <v>1845064510214</v>
      </c>
      <c r="U10" s="13"/>
      <c r="V10" s="15">
        <v>0</v>
      </c>
      <c r="W10" s="13"/>
      <c r="X10" s="15">
        <v>0</v>
      </c>
      <c r="Y10" s="13"/>
      <c r="Z10" s="15">
        <v>0</v>
      </c>
      <c r="AA10" s="13"/>
      <c r="AB10" s="15">
        <v>0</v>
      </c>
      <c r="AC10" s="13"/>
      <c r="AD10" s="15">
        <v>519700</v>
      </c>
      <c r="AE10" s="13"/>
      <c r="AF10" s="15">
        <v>3617066</v>
      </c>
      <c r="AG10" s="13"/>
      <c r="AH10" s="15">
        <v>1583635037000</v>
      </c>
      <c r="AI10" s="13"/>
      <c r="AJ10" s="15">
        <v>1879789200200</v>
      </c>
      <c r="AK10" s="13"/>
      <c r="AL10" s="16">
        <f t="shared" ref="AL10:AL73" si="0">AJ10/658946882498757*100</f>
        <v>0.28527173435766967</v>
      </c>
      <c r="AM10" s="13"/>
    </row>
    <row r="11" spans="1:39" ht="21.75" customHeight="1">
      <c r="A11" s="60" t="s">
        <v>111</v>
      </c>
      <c r="B11" s="60"/>
      <c r="D11" s="24" t="s">
        <v>106</v>
      </c>
      <c r="E11" s="13"/>
      <c r="F11" s="24" t="s">
        <v>106</v>
      </c>
      <c r="G11" s="13"/>
      <c r="H11" s="24" t="s">
        <v>112</v>
      </c>
      <c r="I11" s="13"/>
      <c r="J11" s="24" t="s">
        <v>113</v>
      </c>
      <c r="K11" s="13"/>
      <c r="L11" s="16">
        <v>43.97</v>
      </c>
      <c r="M11" s="13"/>
      <c r="N11" s="16">
        <v>43.97</v>
      </c>
      <c r="O11" s="13"/>
      <c r="P11" s="15">
        <v>3809700</v>
      </c>
      <c r="Q11" s="13"/>
      <c r="R11" s="15">
        <v>14774696267939</v>
      </c>
      <c r="S11" s="13"/>
      <c r="T11" s="15">
        <v>18488809195402</v>
      </c>
      <c r="U11" s="13"/>
      <c r="V11" s="15">
        <v>0</v>
      </c>
      <c r="W11" s="13"/>
      <c r="X11" s="15">
        <v>0</v>
      </c>
      <c r="Y11" s="13"/>
      <c r="Z11" s="15">
        <v>0</v>
      </c>
      <c r="AA11" s="13"/>
      <c r="AB11" s="15">
        <v>0</v>
      </c>
      <c r="AC11" s="13"/>
      <c r="AD11" s="15">
        <v>3809700</v>
      </c>
      <c r="AE11" s="13"/>
      <c r="AF11" s="15">
        <v>4946504</v>
      </c>
      <c r="AG11" s="13"/>
      <c r="AH11" s="15">
        <v>14774696267939</v>
      </c>
      <c r="AI11" s="13"/>
      <c r="AJ11" s="15">
        <v>18844696288800</v>
      </c>
      <c r="AK11" s="13"/>
      <c r="AL11" s="16">
        <f t="shared" si="0"/>
        <v>2.859820235788967</v>
      </c>
      <c r="AM11" s="13"/>
    </row>
    <row r="12" spans="1:39" ht="21.75" customHeight="1">
      <c r="A12" s="60" t="s">
        <v>114</v>
      </c>
      <c r="B12" s="60"/>
      <c r="D12" s="24" t="s">
        <v>106</v>
      </c>
      <c r="E12" s="13"/>
      <c r="F12" s="24" t="s">
        <v>106</v>
      </c>
      <c r="G12" s="13"/>
      <c r="H12" s="24" t="s">
        <v>115</v>
      </c>
      <c r="I12" s="13"/>
      <c r="J12" s="24" t="s">
        <v>116</v>
      </c>
      <c r="K12" s="13"/>
      <c r="L12" s="16">
        <v>55.06</v>
      </c>
      <c r="M12" s="13"/>
      <c r="N12" s="16">
        <v>55.06</v>
      </c>
      <c r="O12" s="13"/>
      <c r="P12" s="15">
        <v>6429500</v>
      </c>
      <c r="Q12" s="13"/>
      <c r="R12" s="15">
        <v>8959693311376</v>
      </c>
      <c r="S12" s="13"/>
      <c r="T12" s="15">
        <v>11784419140575</v>
      </c>
      <c r="U12" s="13"/>
      <c r="V12" s="15">
        <v>0</v>
      </c>
      <c r="W12" s="13"/>
      <c r="X12" s="15">
        <v>0</v>
      </c>
      <c r="Y12" s="13"/>
      <c r="Z12" s="15">
        <v>0</v>
      </c>
      <c r="AA12" s="13"/>
      <c r="AB12" s="15">
        <v>0</v>
      </c>
      <c r="AC12" s="13"/>
      <c r="AD12" s="15">
        <v>6429500</v>
      </c>
      <c r="AE12" s="13"/>
      <c r="AF12" s="15">
        <v>1885409</v>
      </c>
      <c r="AG12" s="13"/>
      <c r="AH12" s="15">
        <v>8959693311376</v>
      </c>
      <c r="AI12" s="13"/>
      <c r="AJ12" s="15">
        <v>12122237165500</v>
      </c>
      <c r="AK12" s="13"/>
      <c r="AL12" s="16">
        <f t="shared" si="0"/>
        <v>1.8396379871366744</v>
      </c>
      <c r="AM12" s="13"/>
    </row>
    <row r="13" spans="1:39" ht="21.75" customHeight="1">
      <c r="A13" s="60" t="s">
        <v>117</v>
      </c>
      <c r="B13" s="60"/>
      <c r="D13" s="24" t="s">
        <v>106</v>
      </c>
      <c r="E13" s="13"/>
      <c r="F13" s="24" t="s">
        <v>106</v>
      </c>
      <c r="G13" s="13"/>
      <c r="H13" s="24" t="s">
        <v>118</v>
      </c>
      <c r="I13" s="13"/>
      <c r="J13" s="24" t="s">
        <v>119</v>
      </c>
      <c r="K13" s="13"/>
      <c r="L13" s="16">
        <v>24.16</v>
      </c>
      <c r="M13" s="13"/>
      <c r="N13" s="16">
        <v>24.16</v>
      </c>
      <c r="O13" s="13"/>
      <c r="P13" s="15">
        <v>2292600</v>
      </c>
      <c r="Q13" s="13"/>
      <c r="R13" s="15">
        <v>10243373481600</v>
      </c>
      <c r="S13" s="13"/>
      <c r="T13" s="15">
        <v>12249486390474</v>
      </c>
      <c r="U13" s="13"/>
      <c r="V13" s="15">
        <v>0</v>
      </c>
      <c r="W13" s="13"/>
      <c r="X13" s="15">
        <v>0</v>
      </c>
      <c r="Y13" s="13"/>
      <c r="Z13" s="15">
        <v>0</v>
      </c>
      <c r="AA13" s="13"/>
      <c r="AB13" s="15">
        <v>0</v>
      </c>
      <c r="AC13" s="13"/>
      <c r="AD13" s="15">
        <v>2292600</v>
      </c>
      <c r="AE13" s="13"/>
      <c r="AF13" s="15">
        <v>5435412</v>
      </c>
      <c r="AG13" s="13"/>
      <c r="AH13" s="15">
        <v>10243373481600</v>
      </c>
      <c r="AI13" s="13"/>
      <c r="AJ13" s="15">
        <v>12461226083566</v>
      </c>
      <c r="AK13" s="13"/>
      <c r="AL13" s="16">
        <f t="shared" si="0"/>
        <v>1.8910820302104558</v>
      </c>
      <c r="AM13" s="13"/>
    </row>
    <row r="14" spans="1:39" ht="21.75" customHeight="1">
      <c r="A14" s="60" t="s">
        <v>120</v>
      </c>
      <c r="B14" s="60"/>
      <c r="D14" s="24" t="s">
        <v>106</v>
      </c>
      <c r="E14" s="13"/>
      <c r="F14" s="24" t="s">
        <v>106</v>
      </c>
      <c r="G14" s="13"/>
      <c r="H14" s="24" t="s">
        <v>121</v>
      </c>
      <c r="I14" s="13"/>
      <c r="J14" s="24" t="s">
        <v>122</v>
      </c>
      <c r="K14" s="13"/>
      <c r="L14" s="16">
        <v>24.16</v>
      </c>
      <c r="M14" s="13"/>
      <c r="N14" s="16">
        <v>24.16</v>
      </c>
      <c r="O14" s="13"/>
      <c r="P14" s="15">
        <v>114700</v>
      </c>
      <c r="Q14" s="13"/>
      <c r="R14" s="15">
        <v>479602685503</v>
      </c>
      <c r="S14" s="13"/>
      <c r="T14" s="15">
        <v>565196175825</v>
      </c>
      <c r="U14" s="13"/>
      <c r="V14" s="15">
        <v>0</v>
      </c>
      <c r="W14" s="13"/>
      <c r="X14" s="15">
        <v>0</v>
      </c>
      <c r="Y14" s="13"/>
      <c r="Z14" s="15">
        <v>0</v>
      </c>
      <c r="AA14" s="13"/>
      <c r="AB14" s="15">
        <v>0</v>
      </c>
      <c r="AC14" s="13"/>
      <c r="AD14" s="15">
        <v>114700</v>
      </c>
      <c r="AE14" s="13"/>
      <c r="AF14" s="15">
        <v>5013369</v>
      </c>
      <c r="AG14" s="13"/>
      <c r="AH14" s="15">
        <v>479602685503</v>
      </c>
      <c r="AI14" s="13"/>
      <c r="AJ14" s="15">
        <v>575033530890</v>
      </c>
      <c r="AK14" s="13"/>
      <c r="AL14" s="16">
        <f t="shared" si="0"/>
        <v>8.726553629170325E-2</v>
      </c>
      <c r="AM14" s="13"/>
    </row>
    <row r="15" spans="1:39" ht="21.75" customHeight="1">
      <c r="A15" s="60" t="s">
        <v>123</v>
      </c>
      <c r="B15" s="60"/>
      <c r="D15" s="24" t="s">
        <v>106</v>
      </c>
      <c r="E15" s="13"/>
      <c r="F15" s="24" t="s">
        <v>106</v>
      </c>
      <c r="G15" s="13"/>
      <c r="H15" s="24" t="s">
        <v>124</v>
      </c>
      <c r="I15" s="13"/>
      <c r="J15" s="24" t="s">
        <v>125</v>
      </c>
      <c r="K15" s="13"/>
      <c r="L15" s="16">
        <v>24.16</v>
      </c>
      <c r="M15" s="13"/>
      <c r="N15" s="16">
        <v>24.16</v>
      </c>
      <c r="O15" s="13"/>
      <c r="P15" s="15">
        <v>1295800</v>
      </c>
      <c r="Q15" s="13"/>
      <c r="R15" s="15">
        <v>4849767335600</v>
      </c>
      <c r="S15" s="13"/>
      <c r="T15" s="15">
        <v>5494230916558</v>
      </c>
      <c r="U15" s="13"/>
      <c r="V15" s="15">
        <v>0</v>
      </c>
      <c r="W15" s="13"/>
      <c r="X15" s="15">
        <v>0</v>
      </c>
      <c r="Y15" s="13"/>
      <c r="Z15" s="15">
        <v>0</v>
      </c>
      <c r="AA15" s="13"/>
      <c r="AB15" s="15">
        <v>0</v>
      </c>
      <c r="AC15" s="13"/>
      <c r="AD15" s="15">
        <v>1295800</v>
      </c>
      <c r="AE15" s="13"/>
      <c r="AF15" s="15">
        <v>4317426</v>
      </c>
      <c r="AG15" s="13"/>
      <c r="AH15" s="15">
        <v>4849767335600</v>
      </c>
      <c r="AI15" s="13"/>
      <c r="AJ15" s="15">
        <v>5594521548052</v>
      </c>
      <c r="AK15" s="13"/>
      <c r="AL15" s="16">
        <f t="shared" si="0"/>
        <v>0.84900948720438829</v>
      </c>
      <c r="AM15" s="13"/>
    </row>
    <row r="16" spans="1:39" ht="21.75" customHeight="1">
      <c r="A16" s="60" t="s">
        <v>126</v>
      </c>
      <c r="B16" s="60"/>
      <c r="D16" s="24" t="s">
        <v>106</v>
      </c>
      <c r="E16" s="13"/>
      <c r="F16" s="24" t="s">
        <v>106</v>
      </c>
      <c r="G16" s="13"/>
      <c r="H16" s="24" t="s">
        <v>127</v>
      </c>
      <c r="I16" s="13"/>
      <c r="J16" s="24" t="s">
        <v>128</v>
      </c>
      <c r="K16" s="13"/>
      <c r="L16" s="16">
        <v>23</v>
      </c>
      <c r="M16" s="13"/>
      <c r="N16" s="16">
        <v>23</v>
      </c>
      <c r="O16" s="13"/>
      <c r="P16" s="15">
        <v>19990000</v>
      </c>
      <c r="Q16" s="13"/>
      <c r="R16" s="15">
        <v>19890271038893</v>
      </c>
      <c r="S16" s="13"/>
      <c r="T16" s="15">
        <v>17682009936318</v>
      </c>
      <c r="U16" s="13"/>
      <c r="V16" s="15">
        <v>0</v>
      </c>
      <c r="W16" s="13"/>
      <c r="X16" s="15">
        <v>0</v>
      </c>
      <c r="Y16" s="13"/>
      <c r="Z16" s="15">
        <v>5000</v>
      </c>
      <c r="AA16" s="13"/>
      <c r="AB16" s="15">
        <v>4668460145</v>
      </c>
      <c r="AC16" s="13"/>
      <c r="AD16" s="15">
        <v>19985000</v>
      </c>
      <c r="AE16" s="13"/>
      <c r="AF16" s="15">
        <v>856049</v>
      </c>
      <c r="AG16" s="13"/>
      <c r="AH16" s="15">
        <v>19885295983606</v>
      </c>
      <c r="AI16" s="13"/>
      <c r="AJ16" s="15">
        <v>17108139265000</v>
      </c>
      <c r="AK16" s="13"/>
      <c r="AL16" s="16">
        <f t="shared" si="0"/>
        <v>2.5962850298532634</v>
      </c>
      <c r="AM16" s="13"/>
    </row>
    <row r="17" spans="1:39" ht="21.75" customHeight="1">
      <c r="A17" s="60" t="s">
        <v>129</v>
      </c>
      <c r="B17" s="60"/>
      <c r="D17" s="24" t="s">
        <v>106</v>
      </c>
      <c r="E17" s="13"/>
      <c r="F17" s="24" t="s">
        <v>106</v>
      </c>
      <c r="G17" s="13"/>
      <c r="H17" s="24" t="s">
        <v>107</v>
      </c>
      <c r="I17" s="13"/>
      <c r="J17" s="24" t="s">
        <v>130</v>
      </c>
      <c r="K17" s="13"/>
      <c r="L17" s="16">
        <v>23</v>
      </c>
      <c r="M17" s="13"/>
      <c r="N17" s="16">
        <v>23</v>
      </c>
      <c r="O17" s="13"/>
      <c r="P17" s="15">
        <v>2495000</v>
      </c>
      <c r="Q17" s="13"/>
      <c r="R17" s="15">
        <v>2495000000000</v>
      </c>
      <c r="S17" s="13"/>
      <c r="T17" s="15">
        <v>2132065058906</v>
      </c>
      <c r="U17" s="13"/>
      <c r="V17" s="15">
        <v>5000</v>
      </c>
      <c r="W17" s="13"/>
      <c r="X17" s="15">
        <v>4652528437</v>
      </c>
      <c r="Y17" s="13"/>
      <c r="Z17" s="15">
        <v>5000</v>
      </c>
      <c r="AA17" s="13"/>
      <c r="AB17" s="15">
        <v>4415097986</v>
      </c>
      <c r="AC17" s="13"/>
      <c r="AD17" s="15">
        <v>2495000</v>
      </c>
      <c r="AE17" s="13"/>
      <c r="AF17" s="15">
        <v>837000</v>
      </c>
      <c r="AG17" s="13"/>
      <c r="AH17" s="15">
        <v>2494653223380</v>
      </c>
      <c r="AI17" s="13"/>
      <c r="AJ17" s="15">
        <v>2088315000000</v>
      </c>
      <c r="AK17" s="13"/>
      <c r="AL17" s="16">
        <f t="shared" si="0"/>
        <v>0.31691704680064847</v>
      </c>
      <c r="AM17" s="13"/>
    </row>
    <row r="18" spans="1:39" ht="21.75" customHeight="1">
      <c r="A18" s="60" t="s">
        <v>131</v>
      </c>
      <c r="B18" s="60"/>
      <c r="D18" s="24" t="s">
        <v>106</v>
      </c>
      <c r="E18" s="13"/>
      <c r="F18" s="24" t="s">
        <v>106</v>
      </c>
      <c r="G18" s="13"/>
      <c r="H18" s="24" t="s">
        <v>132</v>
      </c>
      <c r="I18" s="13"/>
      <c r="J18" s="24" t="s">
        <v>133</v>
      </c>
      <c r="K18" s="13"/>
      <c r="L18" s="16">
        <v>18</v>
      </c>
      <c r="M18" s="13"/>
      <c r="N18" s="16">
        <v>18</v>
      </c>
      <c r="O18" s="13"/>
      <c r="P18" s="15">
        <v>8875000</v>
      </c>
      <c r="Q18" s="13"/>
      <c r="R18" s="15">
        <v>8624593853078</v>
      </c>
      <c r="S18" s="13"/>
      <c r="T18" s="15">
        <v>8426665507812</v>
      </c>
      <c r="U18" s="13"/>
      <c r="V18" s="15">
        <v>0</v>
      </c>
      <c r="W18" s="13"/>
      <c r="X18" s="15">
        <v>0</v>
      </c>
      <c r="Y18" s="13"/>
      <c r="Z18" s="15">
        <v>8875000</v>
      </c>
      <c r="AA18" s="13"/>
      <c r="AB18" s="15">
        <v>8875000000000</v>
      </c>
      <c r="AC18" s="13"/>
      <c r="AD18" s="15">
        <v>0</v>
      </c>
      <c r="AE18" s="13"/>
      <c r="AF18" s="15">
        <v>0</v>
      </c>
      <c r="AG18" s="13"/>
      <c r="AH18" s="15">
        <v>0</v>
      </c>
      <c r="AI18" s="13"/>
      <c r="AJ18" s="15">
        <v>0</v>
      </c>
      <c r="AK18" s="13"/>
      <c r="AL18" s="16">
        <f t="shared" si="0"/>
        <v>0</v>
      </c>
      <c r="AM18" s="13"/>
    </row>
    <row r="19" spans="1:39" ht="21.75" customHeight="1">
      <c r="A19" s="60" t="s">
        <v>134</v>
      </c>
      <c r="B19" s="60"/>
      <c r="D19" s="24" t="s">
        <v>106</v>
      </c>
      <c r="E19" s="13"/>
      <c r="F19" s="24" t="s">
        <v>106</v>
      </c>
      <c r="G19" s="13"/>
      <c r="H19" s="24" t="s">
        <v>135</v>
      </c>
      <c r="I19" s="13"/>
      <c r="J19" s="24" t="s">
        <v>136</v>
      </c>
      <c r="K19" s="13"/>
      <c r="L19" s="16">
        <v>18</v>
      </c>
      <c r="M19" s="13"/>
      <c r="N19" s="16">
        <v>18</v>
      </c>
      <c r="O19" s="13"/>
      <c r="P19" s="15">
        <v>24809</v>
      </c>
      <c r="Q19" s="13"/>
      <c r="R19" s="15">
        <v>23910649375</v>
      </c>
      <c r="S19" s="13"/>
      <c r="T19" s="15">
        <v>20339360211</v>
      </c>
      <c r="U19" s="13"/>
      <c r="V19" s="15">
        <v>0</v>
      </c>
      <c r="W19" s="13"/>
      <c r="X19" s="15">
        <v>0</v>
      </c>
      <c r="Y19" s="13"/>
      <c r="Z19" s="15">
        <v>24809</v>
      </c>
      <c r="AA19" s="13"/>
      <c r="AB19" s="15">
        <v>21448116245</v>
      </c>
      <c r="AC19" s="13"/>
      <c r="AD19" s="15">
        <v>0</v>
      </c>
      <c r="AE19" s="13"/>
      <c r="AF19" s="15">
        <v>0</v>
      </c>
      <c r="AG19" s="13"/>
      <c r="AH19" s="15">
        <v>0</v>
      </c>
      <c r="AI19" s="13"/>
      <c r="AJ19" s="15">
        <v>0</v>
      </c>
      <c r="AK19" s="13"/>
      <c r="AL19" s="16">
        <f t="shared" si="0"/>
        <v>0</v>
      </c>
      <c r="AM19" s="13"/>
    </row>
    <row r="20" spans="1:39" ht="21.75" customHeight="1">
      <c r="A20" s="60" t="s">
        <v>137</v>
      </c>
      <c r="B20" s="60"/>
      <c r="D20" s="24" t="s">
        <v>106</v>
      </c>
      <c r="E20" s="13"/>
      <c r="F20" s="24" t="s">
        <v>106</v>
      </c>
      <c r="G20" s="13"/>
      <c r="H20" s="24" t="s">
        <v>138</v>
      </c>
      <c r="I20" s="13"/>
      <c r="J20" s="24" t="s">
        <v>139</v>
      </c>
      <c r="K20" s="13"/>
      <c r="L20" s="16">
        <v>26</v>
      </c>
      <c r="M20" s="13"/>
      <c r="N20" s="16">
        <v>26</v>
      </c>
      <c r="O20" s="13"/>
      <c r="P20" s="15">
        <v>5500000</v>
      </c>
      <c r="Q20" s="13"/>
      <c r="R20" s="15">
        <v>5485783537937</v>
      </c>
      <c r="S20" s="13"/>
      <c r="T20" s="15">
        <v>4241723308143</v>
      </c>
      <c r="U20" s="13"/>
      <c r="V20" s="15">
        <v>0</v>
      </c>
      <c r="W20" s="13"/>
      <c r="X20" s="15">
        <v>0</v>
      </c>
      <c r="Y20" s="13"/>
      <c r="Z20" s="15">
        <v>0</v>
      </c>
      <c r="AA20" s="13"/>
      <c r="AB20" s="15">
        <v>0</v>
      </c>
      <c r="AC20" s="13"/>
      <c r="AD20" s="15">
        <v>5500000</v>
      </c>
      <c r="AE20" s="13"/>
      <c r="AF20" s="15">
        <v>771642</v>
      </c>
      <c r="AG20" s="13"/>
      <c r="AH20" s="15">
        <v>5485783537937</v>
      </c>
      <c r="AI20" s="13"/>
      <c r="AJ20" s="15">
        <v>4244031000000</v>
      </c>
      <c r="AK20" s="13"/>
      <c r="AL20" s="16">
        <f t="shared" si="0"/>
        <v>0.64406268740606809</v>
      </c>
      <c r="AM20" s="13"/>
    </row>
    <row r="21" spans="1:39" ht="21.75" customHeight="1">
      <c r="A21" s="60" t="s">
        <v>140</v>
      </c>
      <c r="B21" s="60"/>
      <c r="D21" s="24" t="s">
        <v>106</v>
      </c>
      <c r="E21" s="13"/>
      <c r="F21" s="24" t="s">
        <v>106</v>
      </c>
      <c r="G21" s="13"/>
      <c r="H21" s="24" t="s">
        <v>141</v>
      </c>
      <c r="I21" s="13"/>
      <c r="J21" s="24" t="s">
        <v>142</v>
      </c>
      <c r="K21" s="13"/>
      <c r="L21" s="16">
        <v>0</v>
      </c>
      <c r="M21" s="13"/>
      <c r="N21" s="16">
        <v>0</v>
      </c>
      <c r="O21" s="13"/>
      <c r="P21" s="15">
        <v>117467</v>
      </c>
      <c r="Q21" s="13"/>
      <c r="R21" s="15">
        <v>66450075372</v>
      </c>
      <c r="S21" s="13"/>
      <c r="T21" s="15">
        <v>91162354331</v>
      </c>
      <c r="U21" s="13"/>
      <c r="V21" s="15">
        <v>0</v>
      </c>
      <c r="W21" s="13"/>
      <c r="X21" s="15">
        <v>0</v>
      </c>
      <c r="Y21" s="13"/>
      <c r="Z21" s="15">
        <v>0</v>
      </c>
      <c r="AA21" s="13"/>
      <c r="AB21" s="15">
        <v>0</v>
      </c>
      <c r="AC21" s="13"/>
      <c r="AD21" s="15">
        <v>117467</v>
      </c>
      <c r="AE21" s="13"/>
      <c r="AF21" s="15">
        <v>793130</v>
      </c>
      <c r="AG21" s="13"/>
      <c r="AH21" s="15">
        <v>66450075372</v>
      </c>
      <c r="AI21" s="13"/>
      <c r="AJ21" s="15">
        <v>93166601710</v>
      </c>
      <c r="AK21" s="13"/>
      <c r="AL21" s="16">
        <f t="shared" si="0"/>
        <v>1.4138711963657518E-2</v>
      </c>
      <c r="AM21" s="13"/>
    </row>
    <row r="22" spans="1:39" ht="21.75" customHeight="1">
      <c r="A22" s="60" t="s">
        <v>143</v>
      </c>
      <c r="B22" s="60"/>
      <c r="D22" s="24" t="s">
        <v>106</v>
      </c>
      <c r="E22" s="13"/>
      <c r="F22" s="24" t="s">
        <v>106</v>
      </c>
      <c r="G22" s="13"/>
      <c r="H22" s="24" t="s">
        <v>141</v>
      </c>
      <c r="I22" s="13"/>
      <c r="J22" s="24" t="s">
        <v>144</v>
      </c>
      <c r="K22" s="13"/>
      <c r="L22" s="16">
        <v>0</v>
      </c>
      <c r="M22" s="13"/>
      <c r="N22" s="16">
        <v>0</v>
      </c>
      <c r="O22" s="13"/>
      <c r="P22" s="15">
        <v>30431</v>
      </c>
      <c r="Q22" s="13"/>
      <c r="R22" s="15">
        <v>16511809715</v>
      </c>
      <c r="S22" s="13"/>
      <c r="T22" s="15">
        <v>22529810310</v>
      </c>
      <c r="U22" s="13"/>
      <c r="V22" s="15">
        <v>0</v>
      </c>
      <c r="W22" s="13"/>
      <c r="X22" s="15">
        <v>0</v>
      </c>
      <c r="Y22" s="13"/>
      <c r="Z22" s="15">
        <v>0</v>
      </c>
      <c r="AA22" s="13"/>
      <c r="AB22" s="15">
        <v>0</v>
      </c>
      <c r="AC22" s="13"/>
      <c r="AD22" s="15">
        <v>30431</v>
      </c>
      <c r="AE22" s="13"/>
      <c r="AF22" s="15">
        <v>757830</v>
      </c>
      <c r="AG22" s="13"/>
      <c r="AH22" s="15">
        <v>16511809715</v>
      </c>
      <c r="AI22" s="13"/>
      <c r="AJ22" s="15">
        <v>23061524730</v>
      </c>
      <c r="AK22" s="13"/>
      <c r="AL22" s="16">
        <f t="shared" si="0"/>
        <v>3.4997547363073687E-3</v>
      </c>
      <c r="AM22" s="13"/>
    </row>
    <row r="23" spans="1:39" ht="21.75" customHeight="1">
      <c r="A23" s="60" t="s">
        <v>145</v>
      </c>
      <c r="B23" s="60"/>
      <c r="D23" s="24" t="s">
        <v>106</v>
      </c>
      <c r="E23" s="13"/>
      <c r="F23" s="24" t="s">
        <v>106</v>
      </c>
      <c r="G23" s="13"/>
      <c r="H23" s="24" t="s">
        <v>141</v>
      </c>
      <c r="I23" s="13"/>
      <c r="J23" s="24" t="s">
        <v>146</v>
      </c>
      <c r="K23" s="13"/>
      <c r="L23" s="16">
        <v>0</v>
      </c>
      <c r="M23" s="13"/>
      <c r="N23" s="16">
        <v>0</v>
      </c>
      <c r="O23" s="13"/>
      <c r="P23" s="15">
        <v>34500</v>
      </c>
      <c r="Q23" s="13"/>
      <c r="R23" s="15">
        <v>18246906652</v>
      </c>
      <c r="S23" s="13"/>
      <c r="T23" s="15">
        <v>24783736511</v>
      </c>
      <c r="U23" s="13"/>
      <c r="V23" s="15">
        <v>0</v>
      </c>
      <c r="W23" s="13"/>
      <c r="X23" s="15">
        <v>0</v>
      </c>
      <c r="Y23" s="13"/>
      <c r="Z23" s="15">
        <v>0</v>
      </c>
      <c r="AA23" s="13"/>
      <c r="AB23" s="15">
        <v>0</v>
      </c>
      <c r="AC23" s="13"/>
      <c r="AD23" s="15">
        <v>34500</v>
      </c>
      <c r="AE23" s="13"/>
      <c r="AF23" s="15">
        <v>734880</v>
      </c>
      <c r="AG23" s="13"/>
      <c r="AH23" s="15">
        <v>18246906652</v>
      </c>
      <c r="AI23" s="13"/>
      <c r="AJ23" s="15">
        <v>25353360000</v>
      </c>
      <c r="AK23" s="13"/>
      <c r="AL23" s="16">
        <f t="shared" si="0"/>
        <v>3.8475574698614381E-3</v>
      </c>
      <c r="AM23" s="13"/>
    </row>
    <row r="24" spans="1:39" ht="21.75" customHeight="1">
      <c r="A24" s="60" t="s">
        <v>147</v>
      </c>
      <c r="B24" s="60"/>
      <c r="D24" s="24" t="s">
        <v>106</v>
      </c>
      <c r="E24" s="13"/>
      <c r="F24" s="24" t="s">
        <v>106</v>
      </c>
      <c r="G24" s="13"/>
      <c r="H24" s="24" t="s">
        <v>148</v>
      </c>
      <c r="I24" s="13"/>
      <c r="J24" s="24" t="s">
        <v>149</v>
      </c>
      <c r="K24" s="13"/>
      <c r="L24" s="16">
        <v>0</v>
      </c>
      <c r="M24" s="13"/>
      <c r="N24" s="16">
        <v>0</v>
      </c>
      <c r="O24" s="13"/>
      <c r="P24" s="15">
        <v>489300</v>
      </c>
      <c r="Q24" s="13"/>
      <c r="R24" s="15">
        <v>293096521107</v>
      </c>
      <c r="S24" s="13"/>
      <c r="T24" s="15">
        <v>460934052753</v>
      </c>
      <c r="U24" s="13"/>
      <c r="V24" s="15">
        <v>0</v>
      </c>
      <c r="W24" s="13"/>
      <c r="X24" s="15">
        <v>0</v>
      </c>
      <c r="Y24" s="13"/>
      <c r="Z24" s="15">
        <v>0</v>
      </c>
      <c r="AA24" s="13"/>
      <c r="AB24" s="15">
        <v>0</v>
      </c>
      <c r="AC24" s="13"/>
      <c r="AD24" s="15">
        <v>489300</v>
      </c>
      <c r="AE24" s="13"/>
      <c r="AF24" s="15">
        <v>964030</v>
      </c>
      <c r="AG24" s="13"/>
      <c r="AH24" s="15">
        <v>293096521107</v>
      </c>
      <c r="AI24" s="13"/>
      <c r="AJ24" s="15">
        <v>471699879000</v>
      </c>
      <c r="AK24" s="13"/>
      <c r="AL24" s="16">
        <f t="shared" si="0"/>
        <v>7.1583900239620579E-2</v>
      </c>
      <c r="AM24" s="13"/>
    </row>
    <row r="25" spans="1:39" ht="21.75" customHeight="1">
      <c r="A25" s="60" t="s">
        <v>150</v>
      </c>
      <c r="B25" s="60"/>
      <c r="D25" s="24" t="s">
        <v>106</v>
      </c>
      <c r="E25" s="13"/>
      <c r="F25" s="24" t="s">
        <v>106</v>
      </c>
      <c r="G25" s="13"/>
      <c r="H25" s="24" t="s">
        <v>151</v>
      </c>
      <c r="I25" s="13"/>
      <c r="J25" s="24" t="s">
        <v>152</v>
      </c>
      <c r="K25" s="13"/>
      <c r="L25" s="16">
        <v>0</v>
      </c>
      <c r="M25" s="13"/>
      <c r="N25" s="16">
        <v>0</v>
      </c>
      <c r="O25" s="13"/>
      <c r="P25" s="15">
        <v>13000</v>
      </c>
      <c r="Q25" s="13"/>
      <c r="R25" s="15">
        <v>6770326898</v>
      </c>
      <c r="S25" s="13"/>
      <c r="T25" s="15">
        <v>9175997836</v>
      </c>
      <c r="U25" s="13"/>
      <c r="V25" s="15">
        <v>0</v>
      </c>
      <c r="W25" s="13"/>
      <c r="X25" s="15">
        <v>0</v>
      </c>
      <c r="Y25" s="13"/>
      <c r="Z25" s="15">
        <v>0</v>
      </c>
      <c r="AA25" s="13"/>
      <c r="AB25" s="15">
        <v>0</v>
      </c>
      <c r="AC25" s="13"/>
      <c r="AD25" s="15">
        <v>13000</v>
      </c>
      <c r="AE25" s="13"/>
      <c r="AF25" s="15">
        <v>718520</v>
      </c>
      <c r="AG25" s="13"/>
      <c r="AH25" s="15">
        <v>6770326898</v>
      </c>
      <c r="AI25" s="13"/>
      <c r="AJ25" s="15">
        <v>9340760000</v>
      </c>
      <c r="AK25" s="13"/>
      <c r="AL25" s="16">
        <f t="shared" si="0"/>
        <v>1.417528521355076E-3</v>
      </c>
      <c r="AM25" s="13"/>
    </row>
    <row r="26" spans="1:39" ht="21.75" customHeight="1">
      <c r="A26" s="60" t="s">
        <v>153</v>
      </c>
      <c r="B26" s="60"/>
      <c r="D26" s="24" t="s">
        <v>106</v>
      </c>
      <c r="E26" s="13"/>
      <c r="F26" s="24" t="s">
        <v>106</v>
      </c>
      <c r="G26" s="13"/>
      <c r="H26" s="24" t="s">
        <v>154</v>
      </c>
      <c r="I26" s="13"/>
      <c r="J26" s="24" t="s">
        <v>155</v>
      </c>
      <c r="K26" s="13"/>
      <c r="L26" s="16">
        <v>0</v>
      </c>
      <c r="M26" s="13"/>
      <c r="N26" s="16">
        <v>0</v>
      </c>
      <c r="O26" s="13"/>
      <c r="P26" s="15">
        <v>1791468</v>
      </c>
      <c r="Q26" s="13"/>
      <c r="R26" s="15">
        <v>998763410000</v>
      </c>
      <c r="S26" s="13"/>
      <c r="T26" s="15">
        <v>1539699410204</v>
      </c>
      <c r="U26" s="13"/>
      <c r="V26" s="15">
        <v>0</v>
      </c>
      <c r="W26" s="13"/>
      <c r="X26" s="15">
        <v>0</v>
      </c>
      <c r="Y26" s="13"/>
      <c r="Z26" s="15">
        <v>0</v>
      </c>
      <c r="AA26" s="13"/>
      <c r="AB26" s="15">
        <v>0</v>
      </c>
      <c r="AC26" s="13"/>
      <c r="AD26" s="15">
        <v>1791468</v>
      </c>
      <c r="AE26" s="13"/>
      <c r="AF26" s="15">
        <v>879810</v>
      </c>
      <c r="AG26" s="13"/>
      <c r="AH26" s="15">
        <v>998763410000</v>
      </c>
      <c r="AI26" s="13"/>
      <c r="AJ26" s="15">
        <v>1576151461080</v>
      </c>
      <c r="AK26" s="13"/>
      <c r="AL26" s="16">
        <f t="shared" si="0"/>
        <v>0.23919249076695845</v>
      </c>
      <c r="AM26" s="13"/>
    </row>
    <row r="27" spans="1:39" ht="21.75" customHeight="1">
      <c r="A27" s="60" t="s">
        <v>156</v>
      </c>
      <c r="B27" s="60"/>
      <c r="D27" s="24" t="s">
        <v>106</v>
      </c>
      <c r="E27" s="13"/>
      <c r="F27" s="24" t="s">
        <v>106</v>
      </c>
      <c r="G27" s="13"/>
      <c r="H27" s="24" t="s">
        <v>154</v>
      </c>
      <c r="I27" s="13"/>
      <c r="J27" s="24" t="s">
        <v>157</v>
      </c>
      <c r="K27" s="13"/>
      <c r="L27" s="16">
        <v>0</v>
      </c>
      <c r="M27" s="13"/>
      <c r="N27" s="16">
        <v>0</v>
      </c>
      <c r="O27" s="13"/>
      <c r="P27" s="15">
        <v>63900</v>
      </c>
      <c r="Q27" s="13"/>
      <c r="R27" s="15">
        <v>34554937939</v>
      </c>
      <c r="S27" s="13"/>
      <c r="T27" s="15">
        <v>47004827220</v>
      </c>
      <c r="U27" s="13"/>
      <c r="V27" s="15">
        <v>0</v>
      </c>
      <c r="W27" s="13"/>
      <c r="X27" s="15">
        <v>0</v>
      </c>
      <c r="Y27" s="13"/>
      <c r="Z27" s="15">
        <v>0</v>
      </c>
      <c r="AA27" s="13"/>
      <c r="AB27" s="15">
        <v>0</v>
      </c>
      <c r="AC27" s="13"/>
      <c r="AD27" s="15">
        <v>63900</v>
      </c>
      <c r="AE27" s="13"/>
      <c r="AF27" s="15">
        <v>750840</v>
      </c>
      <c r="AG27" s="13"/>
      <c r="AH27" s="15">
        <v>34554937939</v>
      </c>
      <c r="AI27" s="13"/>
      <c r="AJ27" s="15">
        <v>47978676000</v>
      </c>
      <c r="AK27" s="13"/>
      <c r="AL27" s="16">
        <f t="shared" si="0"/>
        <v>7.2811143468897903E-3</v>
      </c>
      <c r="AM27" s="13"/>
    </row>
    <row r="28" spans="1:39" ht="21.75" customHeight="1">
      <c r="A28" s="60" t="s">
        <v>158</v>
      </c>
      <c r="B28" s="60"/>
      <c r="D28" s="24" t="s">
        <v>106</v>
      </c>
      <c r="E28" s="13"/>
      <c r="F28" s="24" t="s">
        <v>106</v>
      </c>
      <c r="G28" s="13"/>
      <c r="H28" s="24" t="s">
        <v>159</v>
      </c>
      <c r="I28" s="13"/>
      <c r="J28" s="24" t="s">
        <v>146</v>
      </c>
      <c r="K28" s="13"/>
      <c r="L28" s="16">
        <v>0</v>
      </c>
      <c r="M28" s="13"/>
      <c r="N28" s="16">
        <v>0</v>
      </c>
      <c r="O28" s="13"/>
      <c r="P28" s="15">
        <v>3703000</v>
      </c>
      <c r="Q28" s="13"/>
      <c r="R28" s="15">
        <v>1999973270000</v>
      </c>
      <c r="S28" s="13"/>
      <c r="T28" s="15">
        <v>2664710275500</v>
      </c>
      <c r="U28" s="13"/>
      <c r="V28" s="15">
        <v>0</v>
      </c>
      <c r="W28" s="13"/>
      <c r="X28" s="15">
        <v>0</v>
      </c>
      <c r="Y28" s="13"/>
      <c r="Z28" s="15">
        <v>0</v>
      </c>
      <c r="AA28" s="13"/>
      <c r="AB28" s="15">
        <v>0</v>
      </c>
      <c r="AC28" s="13"/>
      <c r="AD28" s="15">
        <v>3703000</v>
      </c>
      <c r="AE28" s="13"/>
      <c r="AF28" s="15">
        <v>746800</v>
      </c>
      <c r="AG28" s="13"/>
      <c r="AH28" s="15">
        <v>1999973270000</v>
      </c>
      <c r="AI28" s="13"/>
      <c r="AJ28" s="15">
        <v>2765400400000</v>
      </c>
      <c r="AK28" s="13"/>
      <c r="AL28" s="16">
        <f t="shared" si="0"/>
        <v>0.41966969925003272</v>
      </c>
      <c r="AM28" s="13"/>
    </row>
    <row r="29" spans="1:39" ht="21.75" customHeight="1">
      <c r="A29" s="60" t="s">
        <v>160</v>
      </c>
      <c r="B29" s="60"/>
      <c r="D29" s="24" t="s">
        <v>106</v>
      </c>
      <c r="E29" s="13"/>
      <c r="F29" s="24" t="s">
        <v>106</v>
      </c>
      <c r="G29" s="13"/>
      <c r="H29" s="24" t="s">
        <v>161</v>
      </c>
      <c r="I29" s="13"/>
      <c r="J29" s="24" t="s">
        <v>133</v>
      </c>
      <c r="K29" s="13"/>
      <c r="L29" s="16">
        <v>0</v>
      </c>
      <c r="M29" s="13"/>
      <c r="N29" s="16">
        <v>0</v>
      </c>
      <c r="O29" s="13"/>
      <c r="P29" s="15">
        <v>798450</v>
      </c>
      <c r="Q29" s="13"/>
      <c r="R29" s="15">
        <v>487955258878</v>
      </c>
      <c r="S29" s="13"/>
      <c r="T29" s="15">
        <v>786269049606</v>
      </c>
      <c r="U29" s="13"/>
      <c r="V29" s="15">
        <v>0</v>
      </c>
      <c r="W29" s="13"/>
      <c r="X29" s="15">
        <v>0</v>
      </c>
      <c r="Y29" s="13"/>
      <c r="Z29" s="15">
        <v>798450</v>
      </c>
      <c r="AA29" s="13"/>
      <c r="AB29" s="15">
        <v>798450000000</v>
      </c>
      <c r="AC29" s="13"/>
      <c r="AD29" s="15">
        <v>0</v>
      </c>
      <c r="AE29" s="13"/>
      <c r="AF29" s="15">
        <v>0</v>
      </c>
      <c r="AG29" s="13"/>
      <c r="AH29" s="15">
        <v>0</v>
      </c>
      <c r="AI29" s="13"/>
      <c r="AJ29" s="15">
        <v>0</v>
      </c>
      <c r="AK29" s="13"/>
      <c r="AL29" s="16">
        <f t="shared" si="0"/>
        <v>0</v>
      </c>
      <c r="AM29" s="13"/>
    </row>
    <row r="30" spans="1:39" ht="21.75" customHeight="1">
      <c r="A30" s="60" t="s">
        <v>162</v>
      </c>
      <c r="B30" s="60"/>
      <c r="D30" s="24" t="s">
        <v>106</v>
      </c>
      <c r="E30" s="13"/>
      <c r="F30" s="24" t="s">
        <v>106</v>
      </c>
      <c r="G30" s="13"/>
      <c r="H30" s="24" t="s">
        <v>163</v>
      </c>
      <c r="I30" s="13"/>
      <c r="J30" s="24" t="s">
        <v>164</v>
      </c>
      <c r="K30" s="13"/>
      <c r="L30" s="16">
        <v>23</v>
      </c>
      <c r="M30" s="13"/>
      <c r="N30" s="16">
        <v>23</v>
      </c>
      <c r="O30" s="13"/>
      <c r="P30" s="15">
        <v>2999900</v>
      </c>
      <c r="Q30" s="13"/>
      <c r="R30" s="15">
        <v>2844819058577</v>
      </c>
      <c r="S30" s="13"/>
      <c r="T30" s="15">
        <v>2427782202428</v>
      </c>
      <c r="U30" s="13"/>
      <c r="V30" s="15">
        <v>100</v>
      </c>
      <c r="W30" s="13"/>
      <c r="X30" s="15">
        <v>90018617</v>
      </c>
      <c r="Y30" s="13"/>
      <c r="Z30" s="15">
        <v>1000</v>
      </c>
      <c r="AA30" s="13"/>
      <c r="AB30" s="15">
        <v>854248252</v>
      </c>
      <c r="AC30" s="13"/>
      <c r="AD30" s="15">
        <v>2999000</v>
      </c>
      <c r="AE30" s="13"/>
      <c r="AF30" s="15">
        <v>769242</v>
      </c>
      <c r="AG30" s="13"/>
      <c r="AH30" s="15">
        <v>2843960774168</v>
      </c>
      <c r="AI30" s="13"/>
      <c r="AJ30" s="15">
        <v>2306956758000</v>
      </c>
      <c r="AK30" s="13"/>
      <c r="AL30" s="16">
        <f t="shared" si="0"/>
        <v>0.3500975297510952</v>
      </c>
      <c r="AM30" s="13"/>
    </row>
    <row r="31" spans="1:39" ht="21.75" customHeight="1">
      <c r="A31" s="60" t="s">
        <v>165</v>
      </c>
      <c r="B31" s="60"/>
      <c r="D31" s="24" t="s">
        <v>106</v>
      </c>
      <c r="E31" s="13"/>
      <c r="F31" s="24" t="s">
        <v>106</v>
      </c>
      <c r="G31" s="13"/>
      <c r="H31" s="24" t="s">
        <v>166</v>
      </c>
      <c r="I31" s="13"/>
      <c r="J31" s="24" t="s">
        <v>167</v>
      </c>
      <c r="K31" s="13"/>
      <c r="L31" s="16">
        <v>18</v>
      </c>
      <c r="M31" s="13"/>
      <c r="N31" s="16">
        <v>18</v>
      </c>
      <c r="O31" s="13"/>
      <c r="P31" s="15">
        <v>1200000</v>
      </c>
      <c r="Q31" s="13"/>
      <c r="R31" s="15">
        <v>1200607499968</v>
      </c>
      <c r="S31" s="13"/>
      <c r="T31" s="15">
        <v>1081958964742</v>
      </c>
      <c r="U31" s="13"/>
      <c r="V31" s="15">
        <v>0</v>
      </c>
      <c r="W31" s="13"/>
      <c r="X31" s="15">
        <v>0</v>
      </c>
      <c r="Y31" s="13"/>
      <c r="Z31" s="15">
        <v>0</v>
      </c>
      <c r="AA31" s="13"/>
      <c r="AB31" s="15">
        <v>0</v>
      </c>
      <c r="AC31" s="13"/>
      <c r="AD31" s="15">
        <v>1200000</v>
      </c>
      <c r="AE31" s="13"/>
      <c r="AF31" s="15">
        <v>900000</v>
      </c>
      <c r="AG31" s="13"/>
      <c r="AH31" s="15">
        <v>1200607499968</v>
      </c>
      <c r="AI31" s="13"/>
      <c r="AJ31" s="15">
        <v>1080000000000</v>
      </c>
      <c r="AK31" s="13"/>
      <c r="AL31" s="16">
        <f t="shared" si="0"/>
        <v>0.1638978844401828</v>
      </c>
      <c r="AM31" s="13"/>
    </row>
    <row r="32" spans="1:39" ht="21.75" customHeight="1">
      <c r="A32" s="60" t="s">
        <v>168</v>
      </c>
      <c r="B32" s="60"/>
      <c r="D32" s="24" t="s">
        <v>106</v>
      </c>
      <c r="E32" s="13"/>
      <c r="F32" s="24" t="s">
        <v>106</v>
      </c>
      <c r="G32" s="13"/>
      <c r="H32" s="24" t="s">
        <v>169</v>
      </c>
      <c r="I32" s="13"/>
      <c r="J32" s="24" t="s">
        <v>170</v>
      </c>
      <c r="K32" s="13"/>
      <c r="L32" s="16">
        <v>18</v>
      </c>
      <c r="M32" s="13"/>
      <c r="N32" s="16">
        <v>18</v>
      </c>
      <c r="O32" s="13"/>
      <c r="P32" s="15">
        <v>1800000</v>
      </c>
      <c r="Q32" s="13"/>
      <c r="R32" s="15">
        <v>1718459716826</v>
      </c>
      <c r="S32" s="13"/>
      <c r="T32" s="15">
        <v>1468362943271</v>
      </c>
      <c r="U32" s="13"/>
      <c r="V32" s="15">
        <v>0</v>
      </c>
      <c r="W32" s="13"/>
      <c r="X32" s="15">
        <v>0</v>
      </c>
      <c r="Y32" s="13"/>
      <c r="Z32" s="15">
        <v>0</v>
      </c>
      <c r="AA32" s="13"/>
      <c r="AB32" s="15">
        <v>0</v>
      </c>
      <c r="AC32" s="13"/>
      <c r="AD32" s="15">
        <v>1800000</v>
      </c>
      <c r="AE32" s="13"/>
      <c r="AF32" s="15">
        <v>816201</v>
      </c>
      <c r="AG32" s="13"/>
      <c r="AH32" s="15">
        <v>1718459716826</v>
      </c>
      <c r="AI32" s="13"/>
      <c r="AJ32" s="15">
        <v>1469161800000</v>
      </c>
      <c r="AK32" s="13"/>
      <c r="AL32" s="16">
        <f t="shared" si="0"/>
        <v>0.22295602862993608</v>
      </c>
      <c r="AM32" s="13"/>
    </row>
    <row r="33" spans="1:39" ht="21.75" customHeight="1">
      <c r="A33" s="60" t="s">
        <v>171</v>
      </c>
      <c r="B33" s="60"/>
      <c r="D33" s="24" t="s">
        <v>106</v>
      </c>
      <c r="E33" s="13"/>
      <c r="F33" s="24" t="s">
        <v>106</v>
      </c>
      <c r="G33" s="13"/>
      <c r="H33" s="24" t="s">
        <v>172</v>
      </c>
      <c r="I33" s="13"/>
      <c r="J33" s="24" t="s">
        <v>173</v>
      </c>
      <c r="K33" s="13"/>
      <c r="L33" s="16">
        <v>23</v>
      </c>
      <c r="M33" s="13"/>
      <c r="N33" s="16">
        <v>23</v>
      </c>
      <c r="O33" s="13"/>
      <c r="P33" s="15">
        <v>7999900</v>
      </c>
      <c r="Q33" s="13"/>
      <c r="R33" s="15">
        <v>7999792931271</v>
      </c>
      <c r="S33" s="13"/>
      <c r="T33" s="15">
        <v>6478154565055</v>
      </c>
      <c r="U33" s="13"/>
      <c r="V33" s="15">
        <v>100</v>
      </c>
      <c r="W33" s="13"/>
      <c r="X33" s="15">
        <v>90073348</v>
      </c>
      <c r="Y33" s="13"/>
      <c r="Z33" s="15">
        <v>0</v>
      </c>
      <c r="AA33" s="13"/>
      <c r="AB33" s="15">
        <v>0</v>
      </c>
      <c r="AC33" s="13"/>
      <c r="AD33" s="15">
        <v>8000000</v>
      </c>
      <c r="AE33" s="13"/>
      <c r="AF33" s="15">
        <v>810220</v>
      </c>
      <c r="AG33" s="13"/>
      <c r="AH33" s="15">
        <v>7999883004619</v>
      </c>
      <c r="AI33" s="13"/>
      <c r="AJ33" s="15">
        <v>6481760000000</v>
      </c>
      <c r="AK33" s="13"/>
      <c r="AL33" s="16">
        <f t="shared" si="0"/>
        <v>0.98365439948981426</v>
      </c>
      <c r="AM33" s="13"/>
    </row>
    <row r="34" spans="1:39" ht="21.75" customHeight="1">
      <c r="A34" s="60" t="s">
        <v>174</v>
      </c>
      <c r="B34" s="60"/>
      <c r="D34" s="24" t="s">
        <v>106</v>
      </c>
      <c r="E34" s="13"/>
      <c r="F34" s="24" t="s">
        <v>106</v>
      </c>
      <c r="G34" s="13"/>
      <c r="H34" s="24" t="s">
        <v>175</v>
      </c>
      <c r="I34" s="13"/>
      <c r="J34" s="24" t="s">
        <v>176</v>
      </c>
      <c r="K34" s="13"/>
      <c r="L34" s="16">
        <v>23</v>
      </c>
      <c r="M34" s="13"/>
      <c r="N34" s="16">
        <v>23</v>
      </c>
      <c r="O34" s="13"/>
      <c r="P34" s="15">
        <v>4495500</v>
      </c>
      <c r="Q34" s="13"/>
      <c r="R34" s="15">
        <v>4495499718069</v>
      </c>
      <c r="S34" s="13"/>
      <c r="T34" s="15">
        <v>4043750014687</v>
      </c>
      <c r="U34" s="13"/>
      <c r="V34" s="15">
        <v>0</v>
      </c>
      <c r="W34" s="13"/>
      <c r="X34" s="15">
        <v>0</v>
      </c>
      <c r="Y34" s="13"/>
      <c r="Z34" s="15">
        <v>0</v>
      </c>
      <c r="AA34" s="13"/>
      <c r="AB34" s="15">
        <v>0</v>
      </c>
      <c r="AC34" s="13"/>
      <c r="AD34" s="15">
        <v>4495500</v>
      </c>
      <c r="AE34" s="13"/>
      <c r="AF34" s="15">
        <v>855000</v>
      </c>
      <c r="AG34" s="13"/>
      <c r="AH34" s="15">
        <v>4495499718069</v>
      </c>
      <c r="AI34" s="13"/>
      <c r="AJ34" s="15">
        <v>3843652500000</v>
      </c>
      <c r="AK34" s="13"/>
      <c r="AL34" s="16">
        <f t="shared" si="0"/>
        <v>0.5833023271048331</v>
      </c>
      <c r="AM34" s="13"/>
    </row>
    <row r="35" spans="1:39" ht="21.75" customHeight="1">
      <c r="A35" s="60" t="s">
        <v>177</v>
      </c>
      <c r="B35" s="60"/>
      <c r="D35" s="24" t="s">
        <v>106</v>
      </c>
      <c r="E35" s="13"/>
      <c r="F35" s="24" t="s">
        <v>106</v>
      </c>
      <c r="G35" s="13"/>
      <c r="H35" s="24" t="s">
        <v>175</v>
      </c>
      <c r="I35" s="13"/>
      <c r="J35" s="24" t="s">
        <v>176</v>
      </c>
      <c r="K35" s="13"/>
      <c r="L35" s="16">
        <v>23</v>
      </c>
      <c r="M35" s="13"/>
      <c r="N35" s="16">
        <v>23</v>
      </c>
      <c r="O35" s="13"/>
      <c r="P35" s="15">
        <v>2499600</v>
      </c>
      <c r="Q35" s="13"/>
      <c r="R35" s="15">
        <v>2499595018014</v>
      </c>
      <c r="S35" s="13"/>
      <c r="T35" s="15">
        <v>1845802762313</v>
      </c>
      <c r="U35" s="13"/>
      <c r="V35" s="15">
        <v>600</v>
      </c>
      <c r="W35" s="13"/>
      <c r="X35" s="15">
        <v>492827626</v>
      </c>
      <c r="Y35" s="13"/>
      <c r="Z35" s="15">
        <v>0</v>
      </c>
      <c r="AA35" s="13"/>
      <c r="AB35" s="15">
        <v>0</v>
      </c>
      <c r="AC35" s="13"/>
      <c r="AD35" s="15">
        <v>2500200</v>
      </c>
      <c r="AE35" s="13"/>
      <c r="AF35" s="15">
        <v>814570</v>
      </c>
      <c r="AG35" s="13"/>
      <c r="AH35" s="15">
        <v>2500087845640</v>
      </c>
      <c r="AI35" s="13"/>
      <c r="AJ35" s="15">
        <v>2036587914000</v>
      </c>
      <c r="AK35" s="13"/>
      <c r="AL35" s="16">
        <f t="shared" si="0"/>
        <v>0.30906708387133791</v>
      </c>
      <c r="AM35" s="13"/>
    </row>
    <row r="36" spans="1:39" ht="21.75" customHeight="1">
      <c r="A36" s="60" t="s">
        <v>178</v>
      </c>
      <c r="B36" s="60"/>
      <c r="D36" s="24" t="s">
        <v>106</v>
      </c>
      <c r="E36" s="13"/>
      <c r="F36" s="24" t="s">
        <v>106</v>
      </c>
      <c r="G36" s="13"/>
      <c r="H36" s="24" t="s">
        <v>179</v>
      </c>
      <c r="I36" s="13"/>
      <c r="J36" s="24" t="s">
        <v>180</v>
      </c>
      <c r="K36" s="13"/>
      <c r="L36" s="16">
        <v>23</v>
      </c>
      <c r="M36" s="13"/>
      <c r="N36" s="16">
        <v>23</v>
      </c>
      <c r="O36" s="13"/>
      <c r="P36" s="15">
        <v>1495900</v>
      </c>
      <c r="Q36" s="13"/>
      <c r="R36" s="15">
        <v>1496087980675</v>
      </c>
      <c r="S36" s="13"/>
      <c r="T36" s="15">
        <v>1280048298067</v>
      </c>
      <c r="U36" s="13"/>
      <c r="V36" s="15">
        <v>0</v>
      </c>
      <c r="W36" s="13"/>
      <c r="X36" s="15">
        <v>0</v>
      </c>
      <c r="Y36" s="13"/>
      <c r="Z36" s="15">
        <v>0</v>
      </c>
      <c r="AA36" s="13"/>
      <c r="AB36" s="15">
        <v>0</v>
      </c>
      <c r="AC36" s="13"/>
      <c r="AD36" s="15">
        <v>1495900</v>
      </c>
      <c r="AE36" s="13"/>
      <c r="AF36" s="15">
        <v>857970</v>
      </c>
      <c r="AG36" s="13"/>
      <c r="AH36" s="15">
        <v>1496087980675</v>
      </c>
      <c r="AI36" s="13"/>
      <c r="AJ36" s="15">
        <v>1283437323000</v>
      </c>
      <c r="AK36" s="13"/>
      <c r="AL36" s="16">
        <f t="shared" si="0"/>
        <v>0.19477098338080703</v>
      </c>
      <c r="AM36" s="13"/>
    </row>
    <row r="37" spans="1:39" ht="21.75" customHeight="1">
      <c r="A37" s="60" t="s">
        <v>181</v>
      </c>
      <c r="B37" s="60"/>
      <c r="D37" s="24" t="s">
        <v>106</v>
      </c>
      <c r="E37" s="13"/>
      <c r="F37" s="24" t="s">
        <v>106</v>
      </c>
      <c r="G37" s="13"/>
      <c r="H37" s="24" t="s">
        <v>182</v>
      </c>
      <c r="I37" s="13"/>
      <c r="J37" s="24" t="s">
        <v>183</v>
      </c>
      <c r="K37" s="13"/>
      <c r="L37" s="16">
        <v>21</v>
      </c>
      <c r="M37" s="13"/>
      <c r="N37" s="16">
        <v>21</v>
      </c>
      <c r="O37" s="13"/>
      <c r="P37" s="15">
        <v>9500000</v>
      </c>
      <c r="Q37" s="13"/>
      <c r="R37" s="15">
        <v>8361831564261</v>
      </c>
      <c r="S37" s="13"/>
      <c r="T37" s="15">
        <v>7642002900228</v>
      </c>
      <c r="U37" s="13"/>
      <c r="V37" s="15">
        <v>0</v>
      </c>
      <c r="W37" s="13"/>
      <c r="X37" s="15">
        <v>0</v>
      </c>
      <c r="Y37" s="13"/>
      <c r="Z37" s="15">
        <v>0</v>
      </c>
      <c r="AA37" s="13"/>
      <c r="AB37" s="15">
        <v>0</v>
      </c>
      <c r="AC37" s="13"/>
      <c r="AD37" s="15">
        <v>9500000</v>
      </c>
      <c r="AE37" s="13"/>
      <c r="AF37" s="15">
        <v>792036</v>
      </c>
      <c r="AG37" s="13"/>
      <c r="AH37" s="15">
        <v>8361831564261</v>
      </c>
      <c r="AI37" s="13"/>
      <c r="AJ37" s="15">
        <v>7524342000000</v>
      </c>
      <c r="AK37" s="13"/>
      <c r="AL37" s="16">
        <f t="shared" si="0"/>
        <v>1.1418738292633464</v>
      </c>
      <c r="AM37" s="13"/>
    </row>
    <row r="38" spans="1:39" ht="21.75" customHeight="1">
      <c r="A38" s="60" t="s">
        <v>184</v>
      </c>
      <c r="B38" s="60"/>
      <c r="D38" s="24" t="s">
        <v>106</v>
      </c>
      <c r="E38" s="13"/>
      <c r="F38" s="24" t="s">
        <v>106</v>
      </c>
      <c r="G38" s="13"/>
      <c r="H38" s="24" t="s">
        <v>185</v>
      </c>
      <c r="I38" s="13"/>
      <c r="J38" s="24" t="s">
        <v>186</v>
      </c>
      <c r="K38" s="13"/>
      <c r="L38" s="16">
        <v>18.5</v>
      </c>
      <c r="M38" s="13"/>
      <c r="N38" s="16">
        <v>18.5</v>
      </c>
      <c r="O38" s="13"/>
      <c r="P38" s="15">
        <v>9999900</v>
      </c>
      <c r="Q38" s="13"/>
      <c r="R38" s="15">
        <v>9998915874224</v>
      </c>
      <c r="S38" s="13"/>
      <c r="T38" s="15">
        <v>8019346869916</v>
      </c>
      <c r="U38" s="13"/>
      <c r="V38" s="15">
        <v>100</v>
      </c>
      <c r="W38" s="13"/>
      <c r="X38" s="15">
        <v>87304943</v>
      </c>
      <c r="Y38" s="13"/>
      <c r="Z38" s="15">
        <v>0</v>
      </c>
      <c r="AA38" s="13"/>
      <c r="AB38" s="15">
        <v>0</v>
      </c>
      <c r="AC38" s="13"/>
      <c r="AD38" s="15">
        <v>10000000</v>
      </c>
      <c r="AE38" s="13"/>
      <c r="AF38" s="15">
        <v>785318</v>
      </c>
      <c r="AG38" s="13"/>
      <c r="AH38" s="15">
        <v>9999003179167</v>
      </c>
      <c r="AI38" s="13"/>
      <c r="AJ38" s="15">
        <v>7853180000000</v>
      </c>
      <c r="AK38" s="13"/>
      <c r="AL38" s="16">
        <f t="shared" si="0"/>
        <v>1.1917773964147731</v>
      </c>
      <c r="AM38" s="13"/>
    </row>
    <row r="39" spans="1:39" ht="21.75" customHeight="1">
      <c r="A39" s="60" t="s">
        <v>187</v>
      </c>
      <c r="B39" s="60"/>
      <c r="D39" s="24" t="s">
        <v>106</v>
      </c>
      <c r="E39" s="13"/>
      <c r="F39" s="24" t="s">
        <v>106</v>
      </c>
      <c r="G39" s="13"/>
      <c r="H39" s="24" t="s">
        <v>188</v>
      </c>
      <c r="I39" s="13"/>
      <c r="J39" s="24" t="s">
        <v>189</v>
      </c>
      <c r="K39" s="13"/>
      <c r="L39" s="16">
        <v>18</v>
      </c>
      <c r="M39" s="13"/>
      <c r="N39" s="16">
        <v>18</v>
      </c>
      <c r="O39" s="13"/>
      <c r="P39" s="15">
        <v>6999900</v>
      </c>
      <c r="Q39" s="13"/>
      <c r="R39" s="15">
        <v>6999304789866</v>
      </c>
      <c r="S39" s="13"/>
      <c r="T39" s="15">
        <v>6085118437919</v>
      </c>
      <c r="U39" s="13"/>
      <c r="V39" s="15">
        <v>100</v>
      </c>
      <c r="W39" s="13"/>
      <c r="X39" s="15">
        <v>95051655</v>
      </c>
      <c r="Y39" s="13"/>
      <c r="Z39" s="15">
        <v>0</v>
      </c>
      <c r="AA39" s="13"/>
      <c r="AB39" s="15">
        <v>0</v>
      </c>
      <c r="AC39" s="13"/>
      <c r="AD39" s="15">
        <v>7000000</v>
      </c>
      <c r="AE39" s="13"/>
      <c r="AF39" s="15">
        <v>855000</v>
      </c>
      <c r="AG39" s="13"/>
      <c r="AH39" s="15">
        <v>6999399841521</v>
      </c>
      <c r="AI39" s="13"/>
      <c r="AJ39" s="15">
        <v>5985000000000</v>
      </c>
      <c r="AK39" s="13"/>
      <c r="AL39" s="16">
        <f t="shared" si="0"/>
        <v>0.90826744293934647</v>
      </c>
      <c r="AM39" s="13"/>
    </row>
    <row r="40" spans="1:39" ht="21.75" customHeight="1">
      <c r="A40" s="60" t="s">
        <v>190</v>
      </c>
      <c r="B40" s="60"/>
      <c r="D40" s="24" t="s">
        <v>106</v>
      </c>
      <c r="E40" s="13"/>
      <c r="F40" s="24" t="s">
        <v>106</v>
      </c>
      <c r="G40" s="13"/>
      <c r="H40" s="24" t="s">
        <v>191</v>
      </c>
      <c r="I40" s="13"/>
      <c r="J40" s="24" t="s">
        <v>192</v>
      </c>
      <c r="K40" s="13"/>
      <c r="L40" s="16">
        <v>18</v>
      </c>
      <c r="M40" s="13"/>
      <c r="N40" s="16">
        <v>18</v>
      </c>
      <c r="O40" s="13"/>
      <c r="P40" s="15">
        <v>1799800</v>
      </c>
      <c r="Q40" s="13"/>
      <c r="R40" s="15">
        <v>1800673652893</v>
      </c>
      <c r="S40" s="13"/>
      <c r="T40" s="15">
        <v>1469433783285</v>
      </c>
      <c r="U40" s="13"/>
      <c r="V40" s="15">
        <v>200</v>
      </c>
      <c r="W40" s="13"/>
      <c r="X40" s="15">
        <v>180598140</v>
      </c>
      <c r="Y40" s="13"/>
      <c r="Z40" s="15">
        <v>0</v>
      </c>
      <c r="AA40" s="13"/>
      <c r="AB40" s="15">
        <v>0</v>
      </c>
      <c r="AC40" s="13"/>
      <c r="AD40" s="15">
        <v>1800000</v>
      </c>
      <c r="AE40" s="13"/>
      <c r="AF40" s="15">
        <v>812250</v>
      </c>
      <c r="AG40" s="13"/>
      <c r="AH40" s="15">
        <v>1800854201963</v>
      </c>
      <c r="AI40" s="13"/>
      <c r="AJ40" s="15">
        <v>1462050000000</v>
      </c>
      <c r="AK40" s="13"/>
      <c r="AL40" s="16">
        <f t="shared" si="0"/>
        <v>0.22187676106089749</v>
      </c>
      <c r="AM40" s="13"/>
    </row>
    <row r="41" spans="1:39" ht="21.75" customHeight="1">
      <c r="A41" s="60" t="s">
        <v>193</v>
      </c>
      <c r="B41" s="60"/>
      <c r="D41" s="24" t="s">
        <v>106</v>
      </c>
      <c r="E41" s="13"/>
      <c r="F41" s="24" t="s">
        <v>106</v>
      </c>
      <c r="G41" s="13"/>
      <c r="H41" s="24" t="s">
        <v>194</v>
      </c>
      <c r="I41" s="13"/>
      <c r="J41" s="24" t="s">
        <v>195</v>
      </c>
      <c r="K41" s="13"/>
      <c r="L41" s="16">
        <v>23</v>
      </c>
      <c r="M41" s="13"/>
      <c r="N41" s="16">
        <v>23</v>
      </c>
      <c r="O41" s="13"/>
      <c r="P41" s="15">
        <v>2000000</v>
      </c>
      <c r="Q41" s="13"/>
      <c r="R41" s="15">
        <v>2000053740935</v>
      </c>
      <c r="S41" s="13"/>
      <c r="T41" s="15">
        <v>1623616678125</v>
      </c>
      <c r="U41" s="13"/>
      <c r="V41" s="15">
        <v>0</v>
      </c>
      <c r="W41" s="13"/>
      <c r="X41" s="15">
        <v>0</v>
      </c>
      <c r="Y41" s="13"/>
      <c r="Z41" s="15">
        <v>1000</v>
      </c>
      <c r="AA41" s="13"/>
      <c r="AB41" s="15">
        <v>856908806</v>
      </c>
      <c r="AC41" s="13"/>
      <c r="AD41" s="15">
        <v>1999000</v>
      </c>
      <c r="AE41" s="13"/>
      <c r="AF41" s="15">
        <v>812250</v>
      </c>
      <c r="AG41" s="13"/>
      <c r="AH41" s="15">
        <v>1999053714065</v>
      </c>
      <c r="AI41" s="13"/>
      <c r="AJ41" s="15">
        <v>1623687750000</v>
      </c>
      <c r="AK41" s="13"/>
      <c r="AL41" s="16">
        <f t="shared" si="0"/>
        <v>0.24640646964485227</v>
      </c>
      <c r="AM41" s="13"/>
    </row>
    <row r="42" spans="1:39" ht="21.75" customHeight="1">
      <c r="A42" s="60" t="s">
        <v>196</v>
      </c>
      <c r="B42" s="60"/>
      <c r="D42" s="24" t="s">
        <v>106</v>
      </c>
      <c r="E42" s="13"/>
      <c r="F42" s="24" t="s">
        <v>106</v>
      </c>
      <c r="G42" s="13"/>
      <c r="H42" s="24" t="s">
        <v>197</v>
      </c>
      <c r="I42" s="13"/>
      <c r="J42" s="24" t="s">
        <v>198</v>
      </c>
      <c r="K42" s="13"/>
      <c r="L42" s="16">
        <v>18</v>
      </c>
      <c r="M42" s="13"/>
      <c r="N42" s="16">
        <v>18</v>
      </c>
      <c r="O42" s="13"/>
      <c r="P42" s="15">
        <v>5999881</v>
      </c>
      <c r="Q42" s="13"/>
      <c r="R42" s="15">
        <v>6000710349410</v>
      </c>
      <c r="S42" s="13"/>
      <c r="T42" s="15">
        <v>5249793692039</v>
      </c>
      <c r="U42" s="13"/>
      <c r="V42" s="15">
        <v>100</v>
      </c>
      <c r="W42" s="13"/>
      <c r="X42" s="15">
        <v>85784116</v>
      </c>
      <c r="Y42" s="13"/>
      <c r="Z42" s="15">
        <v>0</v>
      </c>
      <c r="AA42" s="13"/>
      <c r="AB42" s="15">
        <v>0</v>
      </c>
      <c r="AC42" s="13"/>
      <c r="AD42" s="15">
        <v>5999981</v>
      </c>
      <c r="AE42" s="13"/>
      <c r="AF42" s="15">
        <v>771638</v>
      </c>
      <c r="AG42" s="13"/>
      <c r="AH42" s="15">
        <v>6000796133526</v>
      </c>
      <c r="AI42" s="13"/>
      <c r="AJ42" s="15">
        <v>4629813338878</v>
      </c>
      <c r="AK42" s="13"/>
      <c r="AL42" s="16">
        <f t="shared" si="0"/>
        <v>0.70260797369911432</v>
      </c>
      <c r="AM42" s="13"/>
    </row>
    <row r="43" spans="1:39" ht="21.75" customHeight="1">
      <c r="A43" s="60" t="s">
        <v>199</v>
      </c>
      <c r="B43" s="60"/>
      <c r="D43" s="24" t="s">
        <v>106</v>
      </c>
      <c r="E43" s="13"/>
      <c r="F43" s="24" t="s">
        <v>106</v>
      </c>
      <c r="G43" s="13"/>
      <c r="H43" s="24" t="s">
        <v>200</v>
      </c>
      <c r="I43" s="13"/>
      <c r="J43" s="24" t="s">
        <v>201</v>
      </c>
      <c r="K43" s="13"/>
      <c r="L43" s="16">
        <v>23</v>
      </c>
      <c r="M43" s="13"/>
      <c r="N43" s="16">
        <v>23</v>
      </c>
      <c r="O43" s="13"/>
      <c r="P43" s="15">
        <v>1999900</v>
      </c>
      <c r="Q43" s="13"/>
      <c r="R43" s="15">
        <v>1928253032378</v>
      </c>
      <c r="S43" s="13"/>
      <c r="T43" s="15">
        <v>1647461283566</v>
      </c>
      <c r="U43" s="13"/>
      <c r="V43" s="15">
        <v>100</v>
      </c>
      <c r="W43" s="13"/>
      <c r="X43" s="15">
        <v>91629794</v>
      </c>
      <c r="Y43" s="13"/>
      <c r="Z43" s="15">
        <v>7500</v>
      </c>
      <c r="AA43" s="13"/>
      <c r="AB43" s="15">
        <v>6521526993</v>
      </c>
      <c r="AC43" s="13"/>
      <c r="AD43" s="15">
        <v>1992500</v>
      </c>
      <c r="AE43" s="13"/>
      <c r="AF43" s="15">
        <v>824220</v>
      </c>
      <c r="AG43" s="13"/>
      <c r="AH43" s="15">
        <v>1921113369689</v>
      </c>
      <c r="AI43" s="13"/>
      <c r="AJ43" s="15">
        <v>1642258350000</v>
      </c>
      <c r="AK43" s="13"/>
      <c r="AL43" s="16">
        <f t="shared" si="0"/>
        <v>0.24922469376780121</v>
      </c>
      <c r="AM43" s="13"/>
    </row>
    <row r="44" spans="1:39" ht="21.75" customHeight="1">
      <c r="A44" s="60" t="s">
        <v>202</v>
      </c>
      <c r="B44" s="60"/>
      <c r="D44" s="24" t="s">
        <v>106</v>
      </c>
      <c r="E44" s="13"/>
      <c r="F44" s="24" t="s">
        <v>106</v>
      </c>
      <c r="G44" s="13"/>
      <c r="H44" s="24" t="s">
        <v>203</v>
      </c>
      <c r="I44" s="13"/>
      <c r="J44" s="24" t="s">
        <v>204</v>
      </c>
      <c r="K44" s="13"/>
      <c r="L44" s="16">
        <v>23</v>
      </c>
      <c r="M44" s="13"/>
      <c r="N44" s="16">
        <v>23</v>
      </c>
      <c r="O44" s="13"/>
      <c r="P44" s="15">
        <v>9999900</v>
      </c>
      <c r="Q44" s="13"/>
      <c r="R44" s="15">
        <v>9999792931004</v>
      </c>
      <c r="S44" s="13"/>
      <c r="T44" s="15">
        <v>7715765069827</v>
      </c>
      <c r="U44" s="13"/>
      <c r="V44" s="15">
        <v>100</v>
      </c>
      <c r="W44" s="13"/>
      <c r="X44" s="15">
        <v>85784116</v>
      </c>
      <c r="Y44" s="13"/>
      <c r="Z44" s="15">
        <v>0</v>
      </c>
      <c r="AA44" s="13"/>
      <c r="AB44" s="15">
        <v>0</v>
      </c>
      <c r="AC44" s="13"/>
      <c r="AD44" s="15">
        <v>10000000</v>
      </c>
      <c r="AE44" s="13"/>
      <c r="AF44" s="15">
        <v>771638</v>
      </c>
      <c r="AG44" s="13"/>
      <c r="AH44" s="15">
        <v>9999878715120</v>
      </c>
      <c r="AI44" s="13"/>
      <c r="AJ44" s="15">
        <v>7716380000000</v>
      </c>
      <c r="AK44" s="13"/>
      <c r="AL44" s="16">
        <f t="shared" si="0"/>
        <v>1.1710169977190166</v>
      </c>
      <c r="AM44" s="13"/>
    </row>
    <row r="45" spans="1:39" ht="21.75" customHeight="1">
      <c r="A45" s="60" t="s">
        <v>205</v>
      </c>
      <c r="B45" s="60"/>
      <c r="D45" s="24" t="s">
        <v>106</v>
      </c>
      <c r="E45" s="13"/>
      <c r="F45" s="24" t="s">
        <v>106</v>
      </c>
      <c r="G45" s="13"/>
      <c r="H45" s="24" t="s">
        <v>206</v>
      </c>
      <c r="I45" s="13"/>
      <c r="J45" s="24" t="s">
        <v>207</v>
      </c>
      <c r="K45" s="13"/>
      <c r="L45" s="16">
        <v>23</v>
      </c>
      <c r="M45" s="13"/>
      <c r="N45" s="16">
        <v>23</v>
      </c>
      <c r="O45" s="13"/>
      <c r="P45" s="15">
        <v>4499900</v>
      </c>
      <c r="Q45" s="13"/>
      <c r="R45" s="15">
        <v>4499792932312</v>
      </c>
      <c r="S45" s="13"/>
      <c r="T45" s="15">
        <v>3470405776426</v>
      </c>
      <c r="U45" s="13"/>
      <c r="V45" s="15">
        <v>100</v>
      </c>
      <c r="W45" s="13"/>
      <c r="X45" s="15">
        <v>85784116</v>
      </c>
      <c r="Y45" s="13"/>
      <c r="Z45" s="15">
        <v>0</v>
      </c>
      <c r="AA45" s="13"/>
      <c r="AB45" s="15">
        <v>0</v>
      </c>
      <c r="AC45" s="13"/>
      <c r="AD45" s="15">
        <v>4500000</v>
      </c>
      <c r="AE45" s="13"/>
      <c r="AF45" s="15">
        <v>771638</v>
      </c>
      <c r="AG45" s="13"/>
      <c r="AH45" s="15">
        <v>4499878716428</v>
      </c>
      <c r="AI45" s="13"/>
      <c r="AJ45" s="15">
        <v>3472371000000</v>
      </c>
      <c r="AK45" s="13"/>
      <c r="AL45" s="16">
        <f t="shared" si="0"/>
        <v>0.52695764897355746</v>
      </c>
      <c r="AM45" s="13"/>
    </row>
    <row r="46" spans="1:39" ht="21.75" customHeight="1">
      <c r="A46" s="60" t="s">
        <v>208</v>
      </c>
      <c r="B46" s="60"/>
      <c r="D46" s="24" t="s">
        <v>106</v>
      </c>
      <c r="E46" s="13"/>
      <c r="F46" s="24" t="s">
        <v>106</v>
      </c>
      <c r="G46" s="13"/>
      <c r="H46" s="24" t="s">
        <v>209</v>
      </c>
      <c r="I46" s="13"/>
      <c r="J46" s="24" t="s">
        <v>210</v>
      </c>
      <c r="K46" s="13"/>
      <c r="L46" s="16">
        <v>18</v>
      </c>
      <c r="M46" s="13"/>
      <c r="N46" s="16">
        <v>18</v>
      </c>
      <c r="O46" s="13"/>
      <c r="P46" s="15">
        <v>3000000</v>
      </c>
      <c r="Q46" s="13"/>
      <c r="R46" s="15">
        <v>2443497955534</v>
      </c>
      <c r="S46" s="13"/>
      <c r="T46" s="15">
        <v>2166921095625</v>
      </c>
      <c r="U46" s="13"/>
      <c r="V46" s="15">
        <v>0</v>
      </c>
      <c r="W46" s="13"/>
      <c r="X46" s="15">
        <v>0</v>
      </c>
      <c r="Y46" s="13"/>
      <c r="Z46" s="15">
        <v>0</v>
      </c>
      <c r="AA46" s="13"/>
      <c r="AB46" s="15">
        <v>0</v>
      </c>
      <c r="AC46" s="13"/>
      <c r="AD46" s="15">
        <v>3000000</v>
      </c>
      <c r="AE46" s="13"/>
      <c r="AF46" s="15">
        <v>722700</v>
      </c>
      <c r="AG46" s="13"/>
      <c r="AH46" s="15">
        <v>2443497955534</v>
      </c>
      <c r="AI46" s="13"/>
      <c r="AJ46" s="15">
        <v>2168100000000</v>
      </c>
      <c r="AK46" s="13"/>
      <c r="AL46" s="16">
        <f t="shared" si="0"/>
        <v>0.32902500301366699</v>
      </c>
      <c r="AM46" s="13"/>
    </row>
    <row r="47" spans="1:39" ht="21.75" customHeight="1">
      <c r="A47" s="60" t="s">
        <v>211</v>
      </c>
      <c r="B47" s="60"/>
      <c r="D47" s="24" t="s">
        <v>106</v>
      </c>
      <c r="E47" s="13"/>
      <c r="F47" s="24" t="s">
        <v>106</v>
      </c>
      <c r="G47" s="13"/>
      <c r="H47" s="24" t="s">
        <v>212</v>
      </c>
      <c r="I47" s="13"/>
      <c r="J47" s="24" t="s">
        <v>213</v>
      </c>
      <c r="K47" s="13"/>
      <c r="L47" s="16">
        <v>18</v>
      </c>
      <c r="M47" s="13"/>
      <c r="N47" s="16">
        <v>18</v>
      </c>
      <c r="O47" s="13"/>
      <c r="P47" s="15">
        <v>3211273</v>
      </c>
      <c r="Q47" s="13"/>
      <c r="R47" s="15">
        <v>3211353866917</v>
      </c>
      <c r="S47" s="13"/>
      <c r="T47" s="15">
        <v>2888574183275</v>
      </c>
      <c r="U47" s="13"/>
      <c r="V47" s="15">
        <v>0</v>
      </c>
      <c r="W47" s="13"/>
      <c r="X47" s="15">
        <v>0</v>
      </c>
      <c r="Y47" s="13"/>
      <c r="Z47" s="15">
        <v>0</v>
      </c>
      <c r="AA47" s="13"/>
      <c r="AB47" s="15">
        <v>0</v>
      </c>
      <c r="AC47" s="13"/>
      <c r="AD47" s="15">
        <v>3211273</v>
      </c>
      <c r="AE47" s="13"/>
      <c r="AF47" s="15">
        <v>900000</v>
      </c>
      <c r="AG47" s="13"/>
      <c r="AH47" s="15">
        <v>3211353866917</v>
      </c>
      <c r="AI47" s="13"/>
      <c r="AJ47" s="15">
        <v>2890145700000</v>
      </c>
      <c r="AK47" s="13"/>
      <c r="AL47" s="16">
        <f t="shared" si="0"/>
        <v>0.43860070921656596</v>
      </c>
      <c r="AM47" s="13"/>
    </row>
    <row r="48" spans="1:39" ht="21.75" customHeight="1">
      <c r="A48" s="60" t="s">
        <v>214</v>
      </c>
      <c r="B48" s="60"/>
      <c r="D48" s="24" t="s">
        <v>106</v>
      </c>
      <c r="E48" s="13"/>
      <c r="F48" s="24" t="s">
        <v>106</v>
      </c>
      <c r="G48" s="13"/>
      <c r="H48" s="24" t="s">
        <v>215</v>
      </c>
      <c r="I48" s="13"/>
      <c r="J48" s="24" t="s">
        <v>216</v>
      </c>
      <c r="K48" s="13"/>
      <c r="L48" s="16">
        <v>23</v>
      </c>
      <c r="M48" s="13"/>
      <c r="N48" s="16">
        <v>23</v>
      </c>
      <c r="O48" s="13"/>
      <c r="P48" s="15">
        <v>4990000</v>
      </c>
      <c r="Q48" s="13"/>
      <c r="R48" s="15">
        <v>4990000000000</v>
      </c>
      <c r="S48" s="13"/>
      <c r="T48" s="15">
        <v>4050923611921</v>
      </c>
      <c r="U48" s="13"/>
      <c r="V48" s="15">
        <v>10000</v>
      </c>
      <c r="W48" s="13"/>
      <c r="X48" s="15">
        <v>9029907343</v>
      </c>
      <c r="Y48" s="13"/>
      <c r="Z48" s="15">
        <v>0</v>
      </c>
      <c r="AA48" s="13"/>
      <c r="AB48" s="15">
        <v>0</v>
      </c>
      <c r="AC48" s="13"/>
      <c r="AD48" s="15">
        <v>5000000</v>
      </c>
      <c r="AE48" s="13"/>
      <c r="AF48" s="15">
        <v>812250</v>
      </c>
      <c r="AG48" s="13"/>
      <c r="AH48" s="15">
        <v>4999029907343</v>
      </c>
      <c r="AI48" s="13"/>
      <c r="AJ48" s="15">
        <v>4061250000000</v>
      </c>
      <c r="AK48" s="13"/>
      <c r="AL48" s="16">
        <f t="shared" si="0"/>
        <v>0.61632433628027072</v>
      </c>
      <c r="AM48" s="13"/>
    </row>
    <row r="49" spans="1:39" ht="21.75" customHeight="1">
      <c r="A49" s="60" t="s">
        <v>217</v>
      </c>
      <c r="B49" s="60"/>
      <c r="D49" s="24" t="s">
        <v>106</v>
      </c>
      <c r="E49" s="13"/>
      <c r="F49" s="24" t="s">
        <v>106</v>
      </c>
      <c r="G49" s="13"/>
      <c r="H49" s="24" t="s">
        <v>218</v>
      </c>
      <c r="I49" s="13"/>
      <c r="J49" s="24" t="s">
        <v>219</v>
      </c>
      <c r="K49" s="13"/>
      <c r="L49" s="16">
        <v>23</v>
      </c>
      <c r="M49" s="13"/>
      <c r="N49" s="16">
        <v>23</v>
      </c>
      <c r="O49" s="13"/>
      <c r="P49" s="15">
        <v>1200000</v>
      </c>
      <c r="Q49" s="13"/>
      <c r="R49" s="15">
        <v>1200000000000</v>
      </c>
      <c r="S49" s="13"/>
      <c r="T49" s="15">
        <v>1079412750000</v>
      </c>
      <c r="U49" s="13"/>
      <c r="V49" s="15">
        <v>0</v>
      </c>
      <c r="W49" s="13"/>
      <c r="X49" s="15">
        <v>0</v>
      </c>
      <c r="Y49" s="13"/>
      <c r="Z49" s="15">
        <v>5000</v>
      </c>
      <c r="AA49" s="13"/>
      <c r="AB49" s="15">
        <v>4747417188</v>
      </c>
      <c r="AC49" s="13"/>
      <c r="AD49" s="15">
        <v>1195000</v>
      </c>
      <c r="AE49" s="13"/>
      <c r="AF49" s="15">
        <v>855000</v>
      </c>
      <c r="AG49" s="13"/>
      <c r="AH49" s="15">
        <v>1195000000000</v>
      </c>
      <c r="AI49" s="13"/>
      <c r="AJ49" s="15">
        <v>1021725000000</v>
      </c>
      <c r="AK49" s="13"/>
      <c r="AL49" s="16">
        <f t="shared" si="0"/>
        <v>0.1550542277589313</v>
      </c>
      <c r="AM49" s="13"/>
    </row>
    <row r="50" spans="1:39" ht="21.75" customHeight="1">
      <c r="A50" s="60" t="s">
        <v>220</v>
      </c>
      <c r="B50" s="60"/>
      <c r="D50" s="24" t="s">
        <v>106</v>
      </c>
      <c r="E50" s="13"/>
      <c r="F50" s="24" t="s">
        <v>106</v>
      </c>
      <c r="G50" s="13"/>
      <c r="H50" s="24" t="s">
        <v>221</v>
      </c>
      <c r="I50" s="13"/>
      <c r="J50" s="24" t="s">
        <v>222</v>
      </c>
      <c r="K50" s="13"/>
      <c r="L50" s="16">
        <v>23</v>
      </c>
      <c r="M50" s="13"/>
      <c r="N50" s="16">
        <v>23</v>
      </c>
      <c r="O50" s="13"/>
      <c r="P50" s="15">
        <v>3985000</v>
      </c>
      <c r="Q50" s="13"/>
      <c r="R50" s="15">
        <v>3985059775000</v>
      </c>
      <c r="S50" s="13"/>
      <c r="T50" s="15">
        <v>3073321342355</v>
      </c>
      <c r="U50" s="13"/>
      <c r="V50" s="15">
        <v>15000</v>
      </c>
      <c r="W50" s="13"/>
      <c r="X50" s="15">
        <v>12867693004</v>
      </c>
      <c r="Y50" s="13"/>
      <c r="Z50" s="15">
        <v>0</v>
      </c>
      <c r="AA50" s="13"/>
      <c r="AB50" s="15">
        <v>0</v>
      </c>
      <c r="AC50" s="13"/>
      <c r="AD50" s="15">
        <v>4000000</v>
      </c>
      <c r="AE50" s="13"/>
      <c r="AF50" s="15">
        <v>771642</v>
      </c>
      <c r="AG50" s="13"/>
      <c r="AH50" s="15">
        <v>3997927468004</v>
      </c>
      <c r="AI50" s="13"/>
      <c r="AJ50" s="15">
        <v>3086568000000</v>
      </c>
      <c r="AK50" s="13"/>
      <c r="AL50" s="16">
        <f t="shared" si="0"/>
        <v>0.46840922720441314</v>
      </c>
      <c r="AM50" s="13"/>
    </row>
    <row r="51" spans="1:39" ht="21.75" customHeight="1">
      <c r="A51" s="60" t="s">
        <v>223</v>
      </c>
      <c r="B51" s="60"/>
      <c r="D51" s="24" t="s">
        <v>106</v>
      </c>
      <c r="E51" s="13"/>
      <c r="F51" s="24" t="s">
        <v>106</v>
      </c>
      <c r="G51" s="13"/>
      <c r="H51" s="24" t="s">
        <v>224</v>
      </c>
      <c r="I51" s="13"/>
      <c r="J51" s="24" t="s">
        <v>225</v>
      </c>
      <c r="K51" s="13"/>
      <c r="L51" s="16">
        <v>23</v>
      </c>
      <c r="M51" s="13"/>
      <c r="N51" s="16">
        <v>23</v>
      </c>
      <c r="O51" s="13"/>
      <c r="P51" s="15">
        <v>500000</v>
      </c>
      <c r="Q51" s="13"/>
      <c r="R51" s="15">
        <v>500073874976</v>
      </c>
      <c r="S51" s="13"/>
      <c r="T51" s="15">
        <v>449755312500</v>
      </c>
      <c r="U51" s="13"/>
      <c r="V51" s="15">
        <v>0</v>
      </c>
      <c r="W51" s="13"/>
      <c r="X51" s="15">
        <v>0</v>
      </c>
      <c r="Y51" s="13"/>
      <c r="Z51" s="15">
        <v>5000</v>
      </c>
      <c r="AA51" s="13"/>
      <c r="AB51" s="15">
        <v>4747417188</v>
      </c>
      <c r="AC51" s="13"/>
      <c r="AD51" s="15">
        <v>495000</v>
      </c>
      <c r="AE51" s="13"/>
      <c r="AF51" s="15">
        <v>855000</v>
      </c>
      <c r="AG51" s="13"/>
      <c r="AH51" s="15">
        <v>495073136226</v>
      </c>
      <c r="AI51" s="13"/>
      <c r="AJ51" s="15">
        <v>423225000000</v>
      </c>
      <c r="AK51" s="13"/>
      <c r="AL51" s="16">
        <f t="shared" si="0"/>
        <v>6.422748346499664E-2</v>
      </c>
      <c r="AM51" s="13"/>
    </row>
    <row r="52" spans="1:39" ht="21.75" customHeight="1">
      <c r="A52" s="60" t="s">
        <v>226</v>
      </c>
      <c r="B52" s="60"/>
      <c r="D52" s="24" t="s">
        <v>106</v>
      </c>
      <c r="E52" s="13"/>
      <c r="F52" s="24" t="s">
        <v>106</v>
      </c>
      <c r="G52" s="13"/>
      <c r="H52" s="24" t="s">
        <v>227</v>
      </c>
      <c r="I52" s="13"/>
      <c r="J52" s="24" t="s">
        <v>228</v>
      </c>
      <c r="K52" s="13"/>
      <c r="L52" s="16">
        <v>18</v>
      </c>
      <c r="M52" s="13"/>
      <c r="N52" s="16">
        <v>18</v>
      </c>
      <c r="O52" s="13"/>
      <c r="P52" s="15">
        <v>4990000</v>
      </c>
      <c r="Q52" s="13"/>
      <c r="R52" s="15">
        <v>4989830170027</v>
      </c>
      <c r="S52" s="13"/>
      <c r="T52" s="15">
        <v>3848399874115</v>
      </c>
      <c r="U52" s="13"/>
      <c r="V52" s="15">
        <v>10000</v>
      </c>
      <c r="W52" s="13"/>
      <c r="X52" s="15">
        <v>8578462003</v>
      </c>
      <c r="Y52" s="13"/>
      <c r="Z52" s="15">
        <v>5000</v>
      </c>
      <c r="AA52" s="13"/>
      <c r="AB52" s="15">
        <v>4070385525</v>
      </c>
      <c r="AC52" s="13"/>
      <c r="AD52" s="15">
        <v>4995000</v>
      </c>
      <c r="AE52" s="13"/>
      <c r="AF52" s="15">
        <v>746864</v>
      </c>
      <c r="AG52" s="13"/>
      <c r="AH52" s="15">
        <v>4993410223398</v>
      </c>
      <c r="AI52" s="13"/>
      <c r="AJ52" s="15">
        <v>3730585680000</v>
      </c>
      <c r="AK52" s="13"/>
      <c r="AL52" s="16">
        <f t="shared" si="0"/>
        <v>0.56614361173596373</v>
      </c>
      <c r="AM52" s="13"/>
    </row>
    <row r="53" spans="1:39" ht="21.75" customHeight="1">
      <c r="A53" s="60" t="s">
        <v>229</v>
      </c>
      <c r="B53" s="60"/>
      <c r="D53" s="24" t="s">
        <v>106</v>
      </c>
      <c r="E53" s="13"/>
      <c r="F53" s="24" t="s">
        <v>106</v>
      </c>
      <c r="G53" s="13"/>
      <c r="H53" s="24" t="s">
        <v>230</v>
      </c>
      <c r="I53" s="13"/>
      <c r="J53" s="24" t="s">
        <v>231</v>
      </c>
      <c r="K53" s="13"/>
      <c r="L53" s="16">
        <v>23</v>
      </c>
      <c r="M53" s="13"/>
      <c r="N53" s="16">
        <v>23</v>
      </c>
      <c r="O53" s="13"/>
      <c r="P53" s="15">
        <v>430000</v>
      </c>
      <c r="Q53" s="13"/>
      <c r="R53" s="15">
        <v>430020000000</v>
      </c>
      <c r="S53" s="13"/>
      <c r="T53" s="15">
        <v>387207301484</v>
      </c>
      <c r="U53" s="13"/>
      <c r="V53" s="15">
        <v>0</v>
      </c>
      <c r="W53" s="13"/>
      <c r="X53" s="15">
        <v>0</v>
      </c>
      <c r="Y53" s="13"/>
      <c r="Z53" s="15">
        <v>0</v>
      </c>
      <c r="AA53" s="13"/>
      <c r="AB53" s="15">
        <v>0</v>
      </c>
      <c r="AC53" s="13"/>
      <c r="AD53" s="15">
        <v>430000</v>
      </c>
      <c r="AE53" s="13"/>
      <c r="AF53" s="15">
        <v>900972</v>
      </c>
      <c r="AG53" s="13"/>
      <c r="AH53" s="15">
        <v>430020000000</v>
      </c>
      <c r="AI53" s="13"/>
      <c r="AJ53" s="15">
        <v>387417960000</v>
      </c>
      <c r="AK53" s="13"/>
      <c r="AL53" s="16">
        <f t="shared" si="0"/>
        <v>5.879350373901053E-2</v>
      </c>
      <c r="AM53" s="13"/>
    </row>
    <row r="54" spans="1:39" ht="21.75" customHeight="1">
      <c r="A54" s="60" t="s">
        <v>232</v>
      </c>
      <c r="B54" s="60"/>
      <c r="D54" s="24" t="s">
        <v>106</v>
      </c>
      <c r="E54" s="13"/>
      <c r="F54" s="24" t="s">
        <v>106</v>
      </c>
      <c r="G54" s="13"/>
      <c r="H54" s="24" t="s">
        <v>233</v>
      </c>
      <c r="I54" s="13"/>
      <c r="J54" s="24" t="s">
        <v>234</v>
      </c>
      <c r="K54" s="13"/>
      <c r="L54" s="16">
        <v>23</v>
      </c>
      <c r="M54" s="13"/>
      <c r="N54" s="16">
        <v>23</v>
      </c>
      <c r="O54" s="13"/>
      <c r="P54" s="15">
        <v>1984977</v>
      </c>
      <c r="Q54" s="13"/>
      <c r="R54" s="15">
        <v>1985171401676</v>
      </c>
      <c r="S54" s="13"/>
      <c r="T54" s="15">
        <v>1555264674035</v>
      </c>
      <c r="U54" s="13"/>
      <c r="V54" s="15">
        <v>15000</v>
      </c>
      <c r="W54" s="13"/>
      <c r="X54" s="15">
        <v>12867693004</v>
      </c>
      <c r="Y54" s="13"/>
      <c r="Z54" s="15">
        <v>0</v>
      </c>
      <c r="AA54" s="13"/>
      <c r="AB54" s="15">
        <v>0</v>
      </c>
      <c r="AC54" s="13"/>
      <c r="AD54" s="15">
        <v>1999977</v>
      </c>
      <c r="AE54" s="13"/>
      <c r="AF54" s="15">
        <v>771642</v>
      </c>
      <c r="AG54" s="13"/>
      <c r="AH54" s="15">
        <v>1998039094680</v>
      </c>
      <c r="AI54" s="13"/>
      <c r="AJ54" s="15">
        <v>1543266252234</v>
      </c>
      <c r="AK54" s="13"/>
      <c r="AL54" s="16">
        <f t="shared" si="0"/>
        <v>0.23420192024915013</v>
      </c>
      <c r="AM54" s="13"/>
    </row>
    <row r="55" spans="1:39" ht="21.75" customHeight="1">
      <c r="A55" s="60" t="s">
        <v>235</v>
      </c>
      <c r="B55" s="60"/>
      <c r="D55" s="24" t="s">
        <v>106</v>
      </c>
      <c r="E55" s="13"/>
      <c r="F55" s="24" t="s">
        <v>106</v>
      </c>
      <c r="G55" s="13"/>
      <c r="H55" s="24" t="s">
        <v>236</v>
      </c>
      <c r="I55" s="13"/>
      <c r="J55" s="24" t="s">
        <v>237</v>
      </c>
      <c r="K55" s="13"/>
      <c r="L55" s="16">
        <v>23</v>
      </c>
      <c r="M55" s="13"/>
      <c r="N55" s="16">
        <v>23</v>
      </c>
      <c r="O55" s="13"/>
      <c r="P55" s="15">
        <v>1000000</v>
      </c>
      <c r="Q55" s="13"/>
      <c r="R55" s="15">
        <v>1000167249955</v>
      </c>
      <c r="S55" s="13"/>
      <c r="T55" s="15">
        <v>899510625000</v>
      </c>
      <c r="U55" s="13"/>
      <c r="V55" s="15">
        <v>0</v>
      </c>
      <c r="W55" s="13"/>
      <c r="X55" s="15">
        <v>0</v>
      </c>
      <c r="Y55" s="13"/>
      <c r="Z55" s="15">
        <v>5000</v>
      </c>
      <c r="AA55" s="13"/>
      <c r="AB55" s="15">
        <v>4747417188</v>
      </c>
      <c r="AC55" s="13"/>
      <c r="AD55" s="15">
        <v>995000</v>
      </c>
      <c r="AE55" s="13"/>
      <c r="AF55" s="15">
        <v>855000</v>
      </c>
      <c r="AG55" s="13"/>
      <c r="AH55" s="15">
        <v>995166413705</v>
      </c>
      <c r="AI55" s="13"/>
      <c r="AJ55" s="15">
        <v>850725000000</v>
      </c>
      <c r="AK55" s="13"/>
      <c r="AL55" s="16">
        <f t="shared" si="0"/>
        <v>0.12910372938923567</v>
      </c>
      <c r="AM55" s="13"/>
    </row>
    <row r="56" spans="1:39" ht="21.75" customHeight="1">
      <c r="A56" s="60" t="s">
        <v>238</v>
      </c>
      <c r="B56" s="60"/>
      <c r="D56" s="24" t="s">
        <v>106</v>
      </c>
      <c r="E56" s="13"/>
      <c r="F56" s="24" t="s">
        <v>106</v>
      </c>
      <c r="G56" s="13"/>
      <c r="H56" s="24" t="s">
        <v>239</v>
      </c>
      <c r="I56" s="13"/>
      <c r="J56" s="24" t="s">
        <v>240</v>
      </c>
      <c r="K56" s="13"/>
      <c r="L56" s="16">
        <v>23</v>
      </c>
      <c r="M56" s="13"/>
      <c r="N56" s="16">
        <v>23</v>
      </c>
      <c r="O56" s="13"/>
      <c r="P56" s="15">
        <v>2990000</v>
      </c>
      <c r="Q56" s="13"/>
      <c r="R56" s="15">
        <v>2990000000000</v>
      </c>
      <c r="S56" s="13"/>
      <c r="T56" s="15">
        <v>2427306933796</v>
      </c>
      <c r="U56" s="13"/>
      <c r="V56" s="15">
        <v>10000</v>
      </c>
      <c r="W56" s="13"/>
      <c r="X56" s="15">
        <v>9029907343</v>
      </c>
      <c r="Y56" s="13"/>
      <c r="Z56" s="15">
        <v>0</v>
      </c>
      <c r="AA56" s="13"/>
      <c r="AB56" s="15">
        <v>0</v>
      </c>
      <c r="AC56" s="13"/>
      <c r="AD56" s="15">
        <v>3000000</v>
      </c>
      <c r="AE56" s="13"/>
      <c r="AF56" s="15">
        <v>812250</v>
      </c>
      <c r="AG56" s="13"/>
      <c r="AH56" s="15">
        <v>2999029907343</v>
      </c>
      <c r="AI56" s="13"/>
      <c r="AJ56" s="15">
        <v>2436750000000</v>
      </c>
      <c r="AK56" s="13"/>
      <c r="AL56" s="16">
        <f t="shared" si="0"/>
        <v>0.36979460176816248</v>
      </c>
      <c r="AM56" s="13"/>
    </row>
    <row r="57" spans="1:39" ht="21.75" customHeight="1">
      <c r="A57" s="60" t="s">
        <v>241</v>
      </c>
      <c r="B57" s="60"/>
      <c r="D57" s="24" t="s">
        <v>106</v>
      </c>
      <c r="E57" s="13"/>
      <c r="F57" s="24" t="s">
        <v>106</v>
      </c>
      <c r="G57" s="13"/>
      <c r="H57" s="24" t="s">
        <v>242</v>
      </c>
      <c r="I57" s="13"/>
      <c r="J57" s="24" t="s">
        <v>243</v>
      </c>
      <c r="K57" s="13"/>
      <c r="L57" s="16">
        <v>18</v>
      </c>
      <c r="M57" s="13"/>
      <c r="N57" s="16">
        <v>18</v>
      </c>
      <c r="O57" s="13"/>
      <c r="P57" s="15">
        <v>5980000</v>
      </c>
      <c r="Q57" s="13"/>
      <c r="R57" s="15">
        <v>5980020000000</v>
      </c>
      <c r="S57" s="13"/>
      <c r="T57" s="15">
        <v>4561454359800</v>
      </c>
      <c r="U57" s="13"/>
      <c r="V57" s="15">
        <v>0</v>
      </c>
      <c r="W57" s="13"/>
      <c r="X57" s="15">
        <v>0</v>
      </c>
      <c r="Y57" s="13"/>
      <c r="Z57" s="15">
        <v>0</v>
      </c>
      <c r="AA57" s="13"/>
      <c r="AB57" s="15">
        <v>0</v>
      </c>
      <c r="AC57" s="13"/>
      <c r="AD57" s="15">
        <v>5980000</v>
      </c>
      <c r="AE57" s="13"/>
      <c r="AF57" s="15">
        <v>763200</v>
      </c>
      <c r="AG57" s="13"/>
      <c r="AH57" s="15">
        <v>5980020000000</v>
      </c>
      <c r="AI57" s="13"/>
      <c r="AJ57" s="15">
        <v>4563936000000</v>
      </c>
      <c r="AK57" s="13"/>
      <c r="AL57" s="16">
        <f t="shared" si="0"/>
        <v>0.69261060659295393</v>
      </c>
      <c r="AM57" s="13"/>
    </row>
    <row r="58" spans="1:39" ht="21.75" customHeight="1">
      <c r="A58" s="60" t="s">
        <v>244</v>
      </c>
      <c r="B58" s="60"/>
      <c r="D58" s="24" t="s">
        <v>106</v>
      </c>
      <c r="E58" s="13"/>
      <c r="F58" s="24" t="s">
        <v>106</v>
      </c>
      <c r="G58" s="13"/>
      <c r="H58" s="24" t="s">
        <v>245</v>
      </c>
      <c r="I58" s="13"/>
      <c r="J58" s="24" t="s">
        <v>246</v>
      </c>
      <c r="K58" s="13"/>
      <c r="L58" s="16">
        <v>20.5</v>
      </c>
      <c r="M58" s="13"/>
      <c r="N58" s="16">
        <v>20.5</v>
      </c>
      <c r="O58" s="13"/>
      <c r="P58" s="15">
        <v>5000</v>
      </c>
      <c r="Q58" s="13"/>
      <c r="R58" s="15">
        <v>4468059688</v>
      </c>
      <c r="S58" s="13"/>
      <c r="T58" s="15">
        <v>4601746439</v>
      </c>
      <c r="U58" s="13"/>
      <c r="V58" s="15">
        <v>0</v>
      </c>
      <c r="W58" s="13"/>
      <c r="X58" s="15">
        <v>0</v>
      </c>
      <c r="Y58" s="13"/>
      <c r="Z58" s="15">
        <v>0</v>
      </c>
      <c r="AA58" s="13"/>
      <c r="AB58" s="15">
        <v>0</v>
      </c>
      <c r="AC58" s="13"/>
      <c r="AD58" s="15">
        <v>5000</v>
      </c>
      <c r="AE58" s="13"/>
      <c r="AF58" s="15">
        <v>970270</v>
      </c>
      <c r="AG58" s="13"/>
      <c r="AH58" s="15">
        <v>4468059688</v>
      </c>
      <c r="AI58" s="13"/>
      <c r="AJ58" s="15">
        <v>4851350000</v>
      </c>
      <c r="AK58" s="13"/>
      <c r="AL58" s="16">
        <f t="shared" si="0"/>
        <v>7.3622777933229715E-4</v>
      </c>
      <c r="AM58" s="13"/>
    </row>
    <row r="59" spans="1:39" ht="21.75" customHeight="1">
      <c r="A59" s="60" t="s">
        <v>247</v>
      </c>
      <c r="B59" s="60"/>
      <c r="D59" s="24" t="s">
        <v>106</v>
      </c>
      <c r="E59" s="13"/>
      <c r="F59" s="24" t="s">
        <v>106</v>
      </c>
      <c r="G59" s="13"/>
      <c r="H59" s="24" t="s">
        <v>248</v>
      </c>
      <c r="I59" s="13"/>
      <c r="J59" s="24" t="s">
        <v>249</v>
      </c>
      <c r="K59" s="13"/>
      <c r="L59" s="16">
        <v>20.5</v>
      </c>
      <c r="M59" s="13"/>
      <c r="N59" s="16">
        <v>20.5</v>
      </c>
      <c r="O59" s="13"/>
      <c r="P59" s="15">
        <v>5000000</v>
      </c>
      <c r="Q59" s="13"/>
      <c r="R59" s="15">
        <v>4586384427599</v>
      </c>
      <c r="S59" s="13"/>
      <c r="T59" s="15">
        <v>3977835875000</v>
      </c>
      <c r="U59" s="13"/>
      <c r="V59" s="15">
        <v>0</v>
      </c>
      <c r="W59" s="13"/>
      <c r="X59" s="15">
        <v>0</v>
      </c>
      <c r="Y59" s="13"/>
      <c r="Z59" s="15">
        <v>0</v>
      </c>
      <c r="AA59" s="13"/>
      <c r="AB59" s="15">
        <v>0</v>
      </c>
      <c r="AC59" s="13"/>
      <c r="AD59" s="15">
        <v>5000000</v>
      </c>
      <c r="AE59" s="13"/>
      <c r="AF59" s="15">
        <v>796000</v>
      </c>
      <c r="AG59" s="13"/>
      <c r="AH59" s="15">
        <v>4586384427599</v>
      </c>
      <c r="AI59" s="13"/>
      <c r="AJ59" s="15">
        <v>3980000000000</v>
      </c>
      <c r="AK59" s="13"/>
      <c r="AL59" s="16">
        <f t="shared" si="0"/>
        <v>0.60399405562215525</v>
      </c>
      <c r="AM59" s="13"/>
    </row>
    <row r="60" spans="1:39" ht="21.75" customHeight="1">
      <c r="A60" s="60" t="s">
        <v>250</v>
      </c>
      <c r="B60" s="60"/>
      <c r="D60" s="24" t="s">
        <v>106</v>
      </c>
      <c r="E60" s="13"/>
      <c r="F60" s="24" t="s">
        <v>106</v>
      </c>
      <c r="G60" s="13"/>
      <c r="H60" s="24" t="s">
        <v>251</v>
      </c>
      <c r="I60" s="13"/>
      <c r="J60" s="24" t="s">
        <v>252</v>
      </c>
      <c r="K60" s="13"/>
      <c r="L60" s="16">
        <v>20.5</v>
      </c>
      <c r="M60" s="13"/>
      <c r="N60" s="16">
        <v>20.5</v>
      </c>
      <c r="O60" s="13"/>
      <c r="P60" s="15">
        <v>215000</v>
      </c>
      <c r="Q60" s="13"/>
      <c r="R60" s="15">
        <v>192363212487</v>
      </c>
      <c r="S60" s="13"/>
      <c r="T60" s="15">
        <v>204138939062</v>
      </c>
      <c r="U60" s="13"/>
      <c r="V60" s="15">
        <v>0</v>
      </c>
      <c r="W60" s="13"/>
      <c r="X60" s="15">
        <v>0</v>
      </c>
      <c r="Y60" s="13"/>
      <c r="Z60" s="15">
        <v>0</v>
      </c>
      <c r="AA60" s="13"/>
      <c r="AB60" s="15">
        <v>0</v>
      </c>
      <c r="AC60" s="13"/>
      <c r="AD60" s="15">
        <v>215000</v>
      </c>
      <c r="AE60" s="13"/>
      <c r="AF60" s="15">
        <v>935000</v>
      </c>
      <c r="AG60" s="13"/>
      <c r="AH60" s="15">
        <v>192363212487</v>
      </c>
      <c r="AI60" s="13"/>
      <c r="AJ60" s="15">
        <v>201025000000</v>
      </c>
      <c r="AK60" s="13"/>
      <c r="AL60" s="16">
        <f t="shared" si="0"/>
        <v>3.0507011314433105E-2</v>
      </c>
      <c r="AM60" s="13"/>
    </row>
    <row r="61" spans="1:39" ht="21.75" customHeight="1">
      <c r="A61" s="60" t="s">
        <v>253</v>
      </c>
      <c r="B61" s="60"/>
      <c r="D61" s="24" t="s">
        <v>106</v>
      </c>
      <c r="E61" s="13"/>
      <c r="F61" s="24" t="s">
        <v>106</v>
      </c>
      <c r="G61" s="13"/>
      <c r="H61" s="24" t="s">
        <v>254</v>
      </c>
      <c r="I61" s="13"/>
      <c r="J61" s="24" t="s">
        <v>255</v>
      </c>
      <c r="K61" s="13"/>
      <c r="L61" s="16">
        <v>20.5</v>
      </c>
      <c r="M61" s="13"/>
      <c r="N61" s="16">
        <v>20.5</v>
      </c>
      <c r="O61" s="13"/>
      <c r="P61" s="15">
        <v>5000</v>
      </c>
      <c r="Q61" s="13"/>
      <c r="R61" s="15">
        <v>4653843355</v>
      </c>
      <c r="S61" s="13"/>
      <c r="T61" s="15">
        <v>4971495278</v>
      </c>
      <c r="U61" s="13"/>
      <c r="V61" s="15">
        <v>0</v>
      </c>
      <c r="W61" s="13"/>
      <c r="X61" s="15">
        <v>0</v>
      </c>
      <c r="Y61" s="13"/>
      <c r="Z61" s="15">
        <v>5000</v>
      </c>
      <c r="AA61" s="13"/>
      <c r="AB61" s="15">
        <v>5000000000</v>
      </c>
      <c r="AC61" s="13"/>
      <c r="AD61" s="15">
        <v>0</v>
      </c>
      <c r="AE61" s="13"/>
      <c r="AF61" s="15">
        <v>0</v>
      </c>
      <c r="AG61" s="13"/>
      <c r="AH61" s="15">
        <v>0</v>
      </c>
      <c r="AI61" s="13"/>
      <c r="AJ61" s="15">
        <v>0</v>
      </c>
      <c r="AK61" s="13"/>
      <c r="AL61" s="16">
        <f t="shared" si="0"/>
        <v>0</v>
      </c>
      <c r="AM61" s="13"/>
    </row>
    <row r="62" spans="1:39" ht="21.75" customHeight="1">
      <c r="A62" s="60" t="s">
        <v>256</v>
      </c>
      <c r="B62" s="60"/>
      <c r="D62" s="24" t="s">
        <v>106</v>
      </c>
      <c r="E62" s="13"/>
      <c r="F62" s="24" t="s">
        <v>106</v>
      </c>
      <c r="G62" s="13"/>
      <c r="H62" s="24" t="s">
        <v>257</v>
      </c>
      <c r="I62" s="13"/>
      <c r="J62" s="24" t="s">
        <v>258</v>
      </c>
      <c r="K62" s="13"/>
      <c r="L62" s="16">
        <v>23</v>
      </c>
      <c r="M62" s="13"/>
      <c r="N62" s="16">
        <v>23</v>
      </c>
      <c r="O62" s="13"/>
      <c r="P62" s="15">
        <v>15811025</v>
      </c>
      <c r="Q62" s="13"/>
      <c r="R62" s="15">
        <v>14943673889616</v>
      </c>
      <c r="S62" s="13"/>
      <c r="T62" s="15">
        <v>15023368066827</v>
      </c>
      <c r="U62" s="13"/>
      <c r="V62" s="15">
        <v>0</v>
      </c>
      <c r="W62" s="13"/>
      <c r="X62" s="15">
        <v>0</v>
      </c>
      <c r="Y62" s="13"/>
      <c r="Z62" s="15">
        <v>0</v>
      </c>
      <c r="AA62" s="13"/>
      <c r="AB62" s="15">
        <v>0</v>
      </c>
      <c r="AC62" s="13"/>
      <c r="AD62" s="15">
        <v>15811025</v>
      </c>
      <c r="AE62" s="13"/>
      <c r="AF62" s="15">
        <v>959160</v>
      </c>
      <c r="AG62" s="13"/>
      <c r="AH62" s="15">
        <v>14943673889616</v>
      </c>
      <c r="AI62" s="13"/>
      <c r="AJ62" s="15">
        <v>15165302739000</v>
      </c>
      <c r="AK62" s="13"/>
      <c r="AL62" s="16">
        <f t="shared" si="0"/>
        <v>2.3014454035342684</v>
      </c>
      <c r="AM62" s="13"/>
    </row>
    <row r="63" spans="1:39" ht="21.75" customHeight="1">
      <c r="A63" s="60" t="s">
        <v>259</v>
      </c>
      <c r="B63" s="60"/>
      <c r="D63" s="24" t="s">
        <v>106</v>
      </c>
      <c r="E63" s="13"/>
      <c r="F63" s="24" t="s">
        <v>106</v>
      </c>
      <c r="G63" s="13"/>
      <c r="H63" s="24" t="s">
        <v>260</v>
      </c>
      <c r="I63" s="13"/>
      <c r="J63" s="24" t="s">
        <v>261</v>
      </c>
      <c r="K63" s="13"/>
      <c r="L63" s="16">
        <v>23</v>
      </c>
      <c r="M63" s="13"/>
      <c r="N63" s="16">
        <v>23</v>
      </c>
      <c r="O63" s="13"/>
      <c r="P63" s="15">
        <v>4400014</v>
      </c>
      <c r="Q63" s="13"/>
      <c r="R63" s="15">
        <v>3890147068776</v>
      </c>
      <c r="S63" s="13"/>
      <c r="T63" s="15">
        <v>4018986281892</v>
      </c>
      <c r="U63" s="13"/>
      <c r="V63" s="15">
        <v>0</v>
      </c>
      <c r="W63" s="13"/>
      <c r="X63" s="15">
        <v>0</v>
      </c>
      <c r="Y63" s="13"/>
      <c r="Z63" s="15">
        <v>0</v>
      </c>
      <c r="AA63" s="13"/>
      <c r="AB63" s="15">
        <v>0</v>
      </c>
      <c r="AC63" s="13"/>
      <c r="AD63" s="15">
        <v>4400014</v>
      </c>
      <c r="AE63" s="13"/>
      <c r="AF63" s="15">
        <v>880600</v>
      </c>
      <c r="AG63" s="13"/>
      <c r="AH63" s="15">
        <v>3890147068776</v>
      </c>
      <c r="AI63" s="13"/>
      <c r="AJ63" s="15">
        <v>3874652328400</v>
      </c>
      <c r="AK63" s="13"/>
      <c r="AL63" s="16">
        <f t="shared" si="0"/>
        <v>0.58800677737591522</v>
      </c>
      <c r="AM63" s="13"/>
    </row>
    <row r="64" spans="1:39" ht="21.75" customHeight="1">
      <c r="A64" s="60" t="s">
        <v>262</v>
      </c>
      <c r="B64" s="60"/>
      <c r="D64" s="24" t="s">
        <v>106</v>
      </c>
      <c r="E64" s="13"/>
      <c r="F64" s="24" t="s">
        <v>106</v>
      </c>
      <c r="G64" s="13"/>
      <c r="H64" s="24" t="s">
        <v>263</v>
      </c>
      <c r="I64" s="13"/>
      <c r="J64" s="24" t="s">
        <v>264</v>
      </c>
      <c r="K64" s="13"/>
      <c r="L64" s="16">
        <v>23</v>
      </c>
      <c r="M64" s="13"/>
      <c r="N64" s="16">
        <v>23</v>
      </c>
      <c r="O64" s="13"/>
      <c r="P64" s="15">
        <v>5000</v>
      </c>
      <c r="Q64" s="13"/>
      <c r="R64" s="15">
        <v>4788119330</v>
      </c>
      <c r="S64" s="13"/>
      <c r="T64" s="15">
        <v>4797739809</v>
      </c>
      <c r="U64" s="13"/>
      <c r="V64" s="15">
        <v>0</v>
      </c>
      <c r="W64" s="13"/>
      <c r="X64" s="15">
        <v>0</v>
      </c>
      <c r="Y64" s="13"/>
      <c r="Z64" s="15">
        <v>0</v>
      </c>
      <c r="AA64" s="13"/>
      <c r="AB64" s="15">
        <v>0</v>
      </c>
      <c r="AC64" s="13"/>
      <c r="AD64" s="15">
        <v>5000</v>
      </c>
      <c r="AE64" s="13"/>
      <c r="AF64" s="15">
        <v>971000</v>
      </c>
      <c r="AG64" s="13"/>
      <c r="AH64" s="15">
        <v>4788119330</v>
      </c>
      <c r="AI64" s="13"/>
      <c r="AJ64" s="15">
        <v>4855000000</v>
      </c>
      <c r="AK64" s="13"/>
      <c r="AL64" s="16">
        <f t="shared" si="0"/>
        <v>7.3678169347878475E-4</v>
      </c>
      <c r="AM64" s="13"/>
    </row>
    <row r="65" spans="1:40" ht="21.75" customHeight="1">
      <c r="A65" s="60" t="s">
        <v>265</v>
      </c>
      <c r="B65" s="60"/>
      <c r="D65" s="24" t="s">
        <v>106</v>
      </c>
      <c r="E65" s="13"/>
      <c r="F65" s="24" t="s">
        <v>106</v>
      </c>
      <c r="G65" s="13"/>
      <c r="H65" s="24" t="s">
        <v>266</v>
      </c>
      <c r="I65" s="13"/>
      <c r="J65" s="24" t="s">
        <v>267</v>
      </c>
      <c r="K65" s="13"/>
      <c r="L65" s="16">
        <v>23</v>
      </c>
      <c r="M65" s="13"/>
      <c r="N65" s="16">
        <v>23</v>
      </c>
      <c r="O65" s="13"/>
      <c r="P65" s="15">
        <v>4928740</v>
      </c>
      <c r="Q65" s="13"/>
      <c r="R65" s="15">
        <v>4663763332163</v>
      </c>
      <c r="S65" s="13"/>
      <c r="T65" s="15">
        <v>4866159108053</v>
      </c>
      <c r="U65" s="13"/>
      <c r="V65" s="15">
        <v>0</v>
      </c>
      <c r="W65" s="13"/>
      <c r="X65" s="15">
        <v>0</v>
      </c>
      <c r="Y65" s="13"/>
      <c r="Z65" s="15">
        <v>4928740</v>
      </c>
      <c r="AA65" s="13"/>
      <c r="AB65" s="15">
        <v>4928740000000</v>
      </c>
      <c r="AC65" s="13"/>
      <c r="AD65" s="15">
        <v>0</v>
      </c>
      <c r="AE65" s="13"/>
      <c r="AF65" s="15">
        <v>0</v>
      </c>
      <c r="AG65" s="13"/>
      <c r="AH65" s="15">
        <v>0</v>
      </c>
      <c r="AI65" s="13"/>
      <c r="AJ65" s="15">
        <v>0</v>
      </c>
      <c r="AK65" s="13"/>
      <c r="AL65" s="16">
        <f t="shared" si="0"/>
        <v>0</v>
      </c>
      <c r="AM65" s="13"/>
    </row>
    <row r="66" spans="1:40" ht="21.75" customHeight="1">
      <c r="A66" s="60" t="s">
        <v>268</v>
      </c>
      <c r="B66" s="60"/>
      <c r="D66" s="24" t="s">
        <v>106</v>
      </c>
      <c r="E66" s="13"/>
      <c r="F66" s="24" t="s">
        <v>106</v>
      </c>
      <c r="G66" s="13"/>
      <c r="H66" s="24" t="s">
        <v>112</v>
      </c>
      <c r="I66" s="13"/>
      <c r="J66" s="24" t="s">
        <v>269</v>
      </c>
      <c r="K66" s="13"/>
      <c r="L66" s="16">
        <v>23</v>
      </c>
      <c r="M66" s="13"/>
      <c r="N66" s="16">
        <v>23</v>
      </c>
      <c r="O66" s="13"/>
      <c r="P66" s="15">
        <v>2639000</v>
      </c>
      <c r="Q66" s="13"/>
      <c r="R66" s="15">
        <v>2279101808744</v>
      </c>
      <c r="S66" s="13"/>
      <c r="T66" s="15">
        <v>2327651151109</v>
      </c>
      <c r="U66" s="13"/>
      <c r="V66" s="15">
        <v>0</v>
      </c>
      <c r="W66" s="13"/>
      <c r="X66" s="15">
        <v>0</v>
      </c>
      <c r="Y66" s="13"/>
      <c r="Z66" s="15">
        <v>0</v>
      </c>
      <c r="AA66" s="13"/>
      <c r="AB66" s="15">
        <v>0</v>
      </c>
      <c r="AC66" s="13"/>
      <c r="AD66" s="15">
        <v>2639000</v>
      </c>
      <c r="AE66" s="13"/>
      <c r="AF66" s="15">
        <v>871630</v>
      </c>
      <c r="AG66" s="13"/>
      <c r="AH66" s="15">
        <v>2279101808744</v>
      </c>
      <c r="AI66" s="13"/>
      <c r="AJ66" s="15">
        <v>2300231570000</v>
      </c>
      <c r="AK66" s="13"/>
      <c r="AL66" s="16">
        <f t="shared" si="0"/>
        <v>0.34907693337548173</v>
      </c>
      <c r="AM66" s="13"/>
    </row>
    <row r="67" spans="1:40" ht="21.75" customHeight="1">
      <c r="A67" s="60" t="s">
        <v>270</v>
      </c>
      <c r="B67" s="60"/>
      <c r="D67" s="24" t="s">
        <v>106</v>
      </c>
      <c r="E67" s="13"/>
      <c r="F67" s="24" t="s">
        <v>106</v>
      </c>
      <c r="G67" s="13"/>
      <c r="H67" s="24" t="s">
        <v>271</v>
      </c>
      <c r="I67" s="13"/>
      <c r="J67" s="24" t="s">
        <v>272</v>
      </c>
      <c r="K67" s="13"/>
      <c r="L67" s="16">
        <v>23</v>
      </c>
      <c r="M67" s="13"/>
      <c r="N67" s="16">
        <v>23</v>
      </c>
      <c r="O67" s="13"/>
      <c r="P67" s="15">
        <v>1290000</v>
      </c>
      <c r="Q67" s="13"/>
      <c r="R67" s="15">
        <v>1103543600413</v>
      </c>
      <c r="S67" s="13"/>
      <c r="T67" s="15">
        <v>1147475720625</v>
      </c>
      <c r="U67" s="13"/>
      <c r="V67" s="15">
        <v>0</v>
      </c>
      <c r="W67" s="13"/>
      <c r="X67" s="15">
        <v>0</v>
      </c>
      <c r="Y67" s="13"/>
      <c r="Z67" s="15">
        <v>0</v>
      </c>
      <c r="AA67" s="13"/>
      <c r="AB67" s="15">
        <v>0</v>
      </c>
      <c r="AC67" s="13"/>
      <c r="AD67" s="15">
        <v>1290000</v>
      </c>
      <c r="AE67" s="13"/>
      <c r="AF67" s="15">
        <v>858000</v>
      </c>
      <c r="AG67" s="13"/>
      <c r="AH67" s="15">
        <v>1103543600413</v>
      </c>
      <c r="AI67" s="13"/>
      <c r="AJ67" s="15">
        <v>1106820000000</v>
      </c>
      <c r="AK67" s="13"/>
      <c r="AL67" s="16">
        <f t="shared" si="0"/>
        <v>0.16796801523711402</v>
      </c>
      <c r="AM67" s="13"/>
    </row>
    <row r="68" spans="1:40" ht="21.75" customHeight="1">
      <c r="A68" s="60" t="s">
        <v>273</v>
      </c>
      <c r="B68" s="60"/>
      <c r="D68" s="24" t="s">
        <v>106</v>
      </c>
      <c r="E68" s="13"/>
      <c r="F68" s="24" t="s">
        <v>106</v>
      </c>
      <c r="G68" s="13"/>
      <c r="H68" s="24" t="s">
        <v>274</v>
      </c>
      <c r="I68" s="13"/>
      <c r="J68" s="24" t="s">
        <v>275</v>
      </c>
      <c r="K68" s="13"/>
      <c r="L68" s="16">
        <v>23</v>
      </c>
      <c r="M68" s="13"/>
      <c r="N68" s="16">
        <v>23</v>
      </c>
      <c r="O68" s="13"/>
      <c r="P68" s="15">
        <v>1200000</v>
      </c>
      <c r="Q68" s="13"/>
      <c r="R68" s="15">
        <v>1030861868875</v>
      </c>
      <c r="S68" s="13"/>
      <c r="T68" s="15">
        <v>1112490754050</v>
      </c>
      <c r="U68" s="13"/>
      <c r="V68" s="15">
        <v>0</v>
      </c>
      <c r="W68" s="13"/>
      <c r="X68" s="15">
        <v>0</v>
      </c>
      <c r="Y68" s="13"/>
      <c r="Z68" s="15">
        <v>0</v>
      </c>
      <c r="AA68" s="13"/>
      <c r="AB68" s="15">
        <v>0</v>
      </c>
      <c r="AC68" s="13"/>
      <c r="AD68" s="15">
        <v>1200000</v>
      </c>
      <c r="AE68" s="13"/>
      <c r="AF68" s="15">
        <v>905000</v>
      </c>
      <c r="AG68" s="13"/>
      <c r="AH68" s="15">
        <v>1030861868875</v>
      </c>
      <c r="AI68" s="13"/>
      <c r="AJ68" s="15">
        <v>1086000000000</v>
      </c>
      <c r="AK68" s="13"/>
      <c r="AL68" s="16">
        <f t="shared" si="0"/>
        <v>0.16480842824262829</v>
      </c>
      <c r="AM68" s="13"/>
    </row>
    <row r="69" spans="1:40" ht="21.75" customHeight="1">
      <c r="A69" s="60" t="s">
        <v>276</v>
      </c>
      <c r="B69" s="60"/>
      <c r="D69" s="24" t="s">
        <v>106</v>
      </c>
      <c r="E69" s="13"/>
      <c r="F69" s="24" t="s">
        <v>106</v>
      </c>
      <c r="G69" s="13"/>
      <c r="H69" s="24" t="s">
        <v>274</v>
      </c>
      <c r="I69" s="13"/>
      <c r="J69" s="24" t="s">
        <v>277</v>
      </c>
      <c r="K69" s="13"/>
      <c r="L69" s="16">
        <v>23</v>
      </c>
      <c r="M69" s="13"/>
      <c r="N69" s="16">
        <v>23</v>
      </c>
      <c r="O69" s="13"/>
      <c r="P69" s="15">
        <v>1200000</v>
      </c>
      <c r="Q69" s="13"/>
      <c r="R69" s="15">
        <v>1024321834812</v>
      </c>
      <c r="S69" s="13"/>
      <c r="T69" s="15">
        <v>1031438850000</v>
      </c>
      <c r="U69" s="13"/>
      <c r="V69" s="15">
        <v>0</v>
      </c>
      <c r="W69" s="13"/>
      <c r="X69" s="15">
        <v>0</v>
      </c>
      <c r="Y69" s="13"/>
      <c r="Z69" s="15">
        <v>0</v>
      </c>
      <c r="AA69" s="13"/>
      <c r="AB69" s="15">
        <v>0</v>
      </c>
      <c r="AC69" s="13"/>
      <c r="AD69" s="15">
        <v>1200000</v>
      </c>
      <c r="AE69" s="13"/>
      <c r="AF69" s="15">
        <v>860000</v>
      </c>
      <c r="AG69" s="13"/>
      <c r="AH69" s="15">
        <v>1024321834812</v>
      </c>
      <c r="AI69" s="13"/>
      <c r="AJ69" s="15">
        <v>1032000000000</v>
      </c>
      <c r="AK69" s="13"/>
      <c r="AL69" s="16">
        <f t="shared" si="0"/>
        <v>0.15661353402061914</v>
      </c>
      <c r="AM69" s="13"/>
    </row>
    <row r="70" spans="1:40" ht="21.75" customHeight="1">
      <c r="A70" s="60" t="s">
        <v>278</v>
      </c>
      <c r="B70" s="60"/>
      <c r="D70" s="24" t="s">
        <v>106</v>
      </c>
      <c r="E70" s="13"/>
      <c r="F70" s="24" t="s">
        <v>106</v>
      </c>
      <c r="G70" s="13"/>
      <c r="H70" s="24" t="s">
        <v>121</v>
      </c>
      <c r="I70" s="13"/>
      <c r="J70" s="24" t="s">
        <v>279</v>
      </c>
      <c r="K70" s="13"/>
      <c r="L70" s="16">
        <v>23</v>
      </c>
      <c r="M70" s="13"/>
      <c r="N70" s="16">
        <v>23</v>
      </c>
      <c r="O70" s="13"/>
      <c r="P70" s="15">
        <v>8974290</v>
      </c>
      <c r="Q70" s="13"/>
      <c r="R70" s="15">
        <v>8246931097891</v>
      </c>
      <c r="S70" s="13"/>
      <c r="T70" s="15">
        <v>8260198962941</v>
      </c>
      <c r="U70" s="13"/>
      <c r="V70" s="15">
        <v>0</v>
      </c>
      <c r="W70" s="13"/>
      <c r="X70" s="15">
        <v>0</v>
      </c>
      <c r="Y70" s="13"/>
      <c r="Z70" s="15">
        <v>0</v>
      </c>
      <c r="AA70" s="13"/>
      <c r="AB70" s="15">
        <v>0</v>
      </c>
      <c r="AC70" s="13"/>
      <c r="AD70" s="15">
        <v>8974290</v>
      </c>
      <c r="AE70" s="13"/>
      <c r="AF70" s="15">
        <v>932750</v>
      </c>
      <c r="AG70" s="13"/>
      <c r="AH70" s="15">
        <v>8246931097891</v>
      </c>
      <c r="AI70" s="13"/>
      <c r="AJ70" s="15">
        <v>8370768997500</v>
      </c>
      <c r="AK70" s="13"/>
      <c r="AL70" s="16">
        <f t="shared" si="0"/>
        <v>1.2703253053960371</v>
      </c>
      <c r="AM70" s="13"/>
    </row>
    <row r="71" spans="1:40" ht="21.75" customHeight="1">
      <c r="A71" s="60" t="s">
        <v>280</v>
      </c>
      <c r="B71" s="60"/>
      <c r="D71" s="24" t="s">
        <v>106</v>
      </c>
      <c r="E71" s="13"/>
      <c r="F71" s="24" t="s">
        <v>106</v>
      </c>
      <c r="G71" s="13"/>
      <c r="H71" s="24" t="s">
        <v>281</v>
      </c>
      <c r="I71" s="13"/>
      <c r="J71" s="24" t="s">
        <v>282</v>
      </c>
      <c r="K71" s="13"/>
      <c r="L71" s="16">
        <v>23</v>
      </c>
      <c r="M71" s="13"/>
      <c r="N71" s="16">
        <v>23</v>
      </c>
      <c r="O71" s="13"/>
      <c r="P71" s="15">
        <v>129000</v>
      </c>
      <c r="Q71" s="13"/>
      <c r="R71" s="15">
        <v>124125090000</v>
      </c>
      <c r="S71" s="13"/>
      <c r="T71" s="15">
        <v>111807971340</v>
      </c>
      <c r="U71" s="13"/>
      <c r="V71" s="15">
        <v>0</v>
      </c>
      <c r="W71" s="13"/>
      <c r="X71" s="15">
        <v>0</v>
      </c>
      <c r="Y71" s="13"/>
      <c r="Z71" s="15">
        <v>0</v>
      </c>
      <c r="AA71" s="13"/>
      <c r="AB71" s="15">
        <v>0</v>
      </c>
      <c r="AC71" s="13"/>
      <c r="AD71" s="15">
        <v>129000</v>
      </c>
      <c r="AE71" s="13"/>
      <c r="AF71" s="15">
        <v>842800</v>
      </c>
      <c r="AG71" s="13"/>
      <c r="AH71" s="15">
        <v>124125090000</v>
      </c>
      <c r="AI71" s="13"/>
      <c r="AJ71" s="15">
        <v>108721200000</v>
      </c>
      <c r="AK71" s="13"/>
      <c r="AL71" s="16">
        <f t="shared" si="0"/>
        <v>1.6499235809072227E-2</v>
      </c>
      <c r="AM71" s="13"/>
    </row>
    <row r="72" spans="1:40" ht="21.75" customHeight="1">
      <c r="A72" s="60" t="s">
        <v>283</v>
      </c>
      <c r="B72" s="60"/>
      <c r="D72" s="24" t="s">
        <v>106</v>
      </c>
      <c r="E72" s="13"/>
      <c r="F72" s="24" t="s">
        <v>106</v>
      </c>
      <c r="G72" s="13"/>
      <c r="H72" s="24" t="s">
        <v>284</v>
      </c>
      <c r="I72" s="13"/>
      <c r="J72" s="24" t="s">
        <v>285</v>
      </c>
      <c r="K72" s="13"/>
      <c r="L72" s="16">
        <v>23</v>
      </c>
      <c r="M72" s="13"/>
      <c r="N72" s="16">
        <v>23</v>
      </c>
      <c r="O72" s="13"/>
      <c r="P72" s="15">
        <v>23610000</v>
      </c>
      <c r="Q72" s="13"/>
      <c r="R72" s="15">
        <v>19999802700000</v>
      </c>
      <c r="S72" s="13"/>
      <c r="T72" s="15">
        <v>19938186113088</v>
      </c>
      <c r="U72" s="13"/>
      <c r="V72" s="15">
        <v>0</v>
      </c>
      <c r="W72" s="13"/>
      <c r="X72" s="15">
        <v>0</v>
      </c>
      <c r="Y72" s="13"/>
      <c r="Z72" s="15">
        <v>0</v>
      </c>
      <c r="AA72" s="13"/>
      <c r="AB72" s="15">
        <v>0</v>
      </c>
      <c r="AC72" s="13"/>
      <c r="AD72" s="15">
        <v>23610000</v>
      </c>
      <c r="AE72" s="13"/>
      <c r="AF72" s="15">
        <v>838590</v>
      </c>
      <c r="AG72" s="13"/>
      <c r="AH72" s="15">
        <v>19999802700000</v>
      </c>
      <c r="AI72" s="13"/>
      <c r="AJ72" s="15">
        <v>19799109900000</v>
      </c>
      <c r="AK72" s="13"/>
      <c r="AL72" s="16">
        <f t="shared" si="0"/>
        <v>3.0046594688969255</v>
      </c>
      <c r="AM72" s="13"/>
    </row>
    <row r="73" spans="1:40" ht="21.75" customHeight="1">
      <c r="A73" s="60" t="s">
        <v>286</v>
      </c>
      <c r="B73" s="60"/>
      <c r="D73" s="24" t="s">
        <v>106</v>
      </c>
      <c r="E73" s="13"/>
      <c r="F73" s="24" t="s">
        <v>106</v>
      </c>
      <c r="G73" s="13"/>
      <c r="H73" s="24" t="s">
        <v>287</v>
      </c>
      <c r="I73" s="13"/>
      <c r="J73" s="24" t="s">
        <v>288</v>
      </c>
      <c r="K73" s="13"/>
      <c r="L73" s="16">
        <v>23</v>
      </c>
      <c r="M73" s="13"/>
      <c r="N73" s="16">
        <v>23</v>
      </c>
      <c r="O73" s="13"/>
      <c r="P73" s="15">
        <v>59354822</v>
      </c>
      <c r="Q73" s="13"/>
      <c r="R73" s="15">
        <v>54767287807620</v>
      </c>
      <c r="S73" s="13"/>
      <c r="T73" s="15">
        <v>54737508094874</v>
      </c>
      <c r="U73" s="13"/>
      <c r="V73" s="15">
        <v>0</v>
      </c>
      <c r="W73" s="13"/>
      <c r="X73" s="15">
        <v>0</v>
      </c>
      <c r="Y73" s="13"/>
      <c r="Z73" s="15">
        <v>0</v>
      </c>
      <c r="AA73" s="13"/>
      <c r="AB73" s="15">
        <v>0</v>
      </c>
      <c r="AC73" s="13"/>
      <c r="AD73" s="15">
        <v>59354822</v>
      </c>
      <c r="AE73" s="13"/>
      <c r="AF73" s="15">
        <v>922710</v>
      </c>
      <c r="AG73" s="13"/>
      <c r="AH73" s="15">
        <v>54767287807620</v>
      </c>
      <c r="AI73" s="13"/>
      <c r="AJ73" s="15">
        <v>54767287807620</v>
      </c>
      <c r="AK73" s="13"/>
      <c r="AL73" s="16">
        <f t="shared" si="0"/>
        <v>8.311335748329201</v>
      </c>
      <c r="AM73" s="13"/>
    </row>
    <row r="74" spans="1:40" ht="21.75" customHeight="1">
      <c r="A74" s="60" t="s">
        <v>289</v>
      </c>
      <c r="B74" s="60"/>
      <c r="D74" s="24" t="s">
        <v>106</v>
      </c>
      <c r="E74" s="13"/>
      <c r="F74" s="24" t="s">
        <v>106</v>
      </c>
      <c r="G74" s="13"/>
      <c r="H74" s="24" t="s">
        <v>290</v>
      </c>
      <c r="I74" s="13"/>
      <c r="J74" s="24" t="s">
        <v>291</v>
      </c>
      <c r="K74" s="13"/>
      <c r="L74" s="16">
        <v>23</v>
      </c>
      <c r="M74" s="13"/>
      <c r="N74" s="16">
        <v>23</v>
      </c>
      <c r="O74" s="13"/>
      <c r="P74" s="15">
        <v>210504</v>
      </c>
      <c r="Q74" s="13"/>
      <c r="R74" s="15">
        <v>199999850400</v>
      </c>
      <c r="S74" s="13"/>
      <c r="T74" s="15">
        <v>170205136606</v>
      </c>
      <c r="U74" s="13"/>
      <c r="V74" s="15">
        <v>0</v>
      </c>
      <c r="W74" s="13"/>
      <c r="X74" s="15">
        <v>0</v>
      </c>
      <c r="Y74" s="13"/>
      <c r="Z74" s="15">
        <v>0</v>
      </c>
      <c r="AA74" s="13"/>
      <c r="AB74" s="15">
        <v>0</v>
      </c>
      <c r="AC74" s="13"/>
      <c r="AD74" s="15">
        <v>210504</v>
      </c>
      <c r="AE74" s="13"/>
      <c r="AF74" s="15">
        <v>808300</v>
      </c>
      <c r="AG74" s="13"/>
      <c r="AH74" s="15">
        <v>199999850400</v>
      </c>
      <c r="AI74" s="13"/>
      <c r="AJ74" s="15">
        <v>170150383200</v>
      </c>
      <c r="AK74" s="13"/>
      <c r="AL74" s="16">
        <f t="shared" ref="AL74:AL82" si="1">AJ74/658946882498757*100</f>
        <v>2.5821562817746686E-2</v>
      </c>
      <c r="AM74" s="13"/>
      <c r="AN74" s="20"/>
    </row>
    <row r="75" spans="1:40" ht="21.75" customHeight="1">
      <c r="A75" s="60" t="s">
        <v>292</v>
      </c>
      <c r="B75" s="60"/>
      <c r="D75" s="24" t="s">
        <v>106</v>
      </c>
      <c r="E75" s="13"/>
      <c r="F75" s="24" t="s">
        <v>106</v>
      </c>
      <c r="G75" s="13"/>
      <c r="H75" s="24" t="s">
        <v>293</v>
      </c>
      <c r="I75" s="13"/>
      <c r="J75" s="24" t="s">
        <v>294</v>
      </c>
      <c r="K75" s="13"/>
      <c r="L75" s="16">
        <v>23</v>
      </c>
      <c r="M75" s="13"/>
      <c r="N75" s="16">
        <v>23</v>
      </c>
      <c r="O75" s="13"/>
      <c r="P75" s="15">
        <v>1500000</v>
      </c>
      <c r="Q75" s="13"/>
      <c r="R75" s="15">
        <v>1500000000000</v>
      </c>
      <c r="S75" s="13"/>
      <c r="T75" s="15">
        <v>1349265937500</v>
      </c>
      <c r="U75" s="13"/>
      <c r="V75" s="15">
        <v>0</v>
      </c>
      <c r="W75" s="13"/>
      <c r="X75" s="15">
        <v>0</v>
      </c>
      <c r="Y75" s="13"/>
      <c r="Z75" s="15">
        <v>0</v>
      </c>
      <c r="AA75" s="13"/>
      <c r="AB75" s="15">
        <v>0</v>
      </c>
      <c r="AC75" s="13"/>
      <c r="AD75" s="15">
        <v>1500000</v>
      </c>
      <c r="AE75" s="13"/>
      <c r="AF75" s="15">
        <v>900000</v>
      </c>
      <c r="AG75" s="13"/>
      <c r="AH75" s="15">
        <v>1500000000000</v>
      </c>
      <c r="AI75" s="13"/>
      <c r="AJ75" s="15">
        <v>1350000000000</v>
      </c>
      <c r="AK75" s="13"/>
      <c r="AL75" s="16">
        <f t="shared" si="1"/>
        <v>0.20487235555022854</v>
      </c>
      <c r="AM75" s="13"/>
    </row>
    <row r="76" spans="1:40" ht="21.75" customHeight="1">
      <c r="A76" s="60" t="s">
        <v>295</v>
      </c>
      <c r="B76" s="60"/>
      <c r="D76" s="24" t="s">
        <v>106</v>
      </c>
      <c r="E76" s="13"/>
      <c r="F76" s="24" t="s">
        <v>106</v>
      </c>
      <c r="G76" s="13"/>
      <c r="H76" s="24" t="s">
        <v>296</v>
      </c>
      <c r="I76" s="13"/>
      <c r="J76" s="24" t="s">
        <v>297</v>
      </c>
      <c r="K76" s="13"/>
      <c r="L76" s="16">
        <v>23</v>
      </c>
      <c r="M76" s="13"/>
      <c r="N76" s="16">
        <v>23</v>
      </c>
      <c r="O76" s="13"/>
      <c r="P76" s="15">
        <v>1000000</v>
      </c>
      <c r="Q76" s="13"/>
      <c r="R76" s="15">
        <v>1000000000000</v>
      </c>
      <c r="S76" s="13"/>
      <c r="T76" s="15">
        <v>899510625000</v>
      </c>
      <c r="U76" s="13"/>
      <c r="V76" s="15">
        <v>0</v>
      </c>
      <c r="W76" s="13"/>
      <c r="X76" s="15">
        <v>0</v>
      </c>
      <c r="Y76" s="13"/>
      <c r="Z76" s="15">
        <v>5000</v>
      </c>
      <c r="AA76" s="13"/>
      <c r="AB76" s="15">
        <v>4747417188</v>
      </c>
      <c r="AC76" s="13"/>
      <c r="AD76" s="15">
        <v>995000</v>
      </c>
      <c r="AE76" s="13"/>
      <c r="AF76" s="15">
        <v>869349</v>
      </c>
      <c r="AG76" s="13"/>
      <c r="AH76" s="15">
        <v>995000000000</v>
      </c>
      <c r="AI76" s="13"/>
      <c r="AJ76" s="15">
        <v>865002255000</v>
      </c>
      <c r="AK76" s="13"/>
      <c r="AL76" s="16">
        <f t="shared" si="1"/>
        <v>0.13127040706526627</v>
      </c>
      <c r="AM76" s="13"/>
    </row>
    <row r="77" spans="1:40" ht="21.75" customHeight="1">
      <c r="A77" s="60" t="s">
        <v>298</v>
      </c>
      <c r="B77" s="60"/>
      <c r="D77" s="24" t="s">
        <v>106</v>
      </c>
      <c r="E77" s="13"/>
      <c r="F77" s="24" t="s">
        <v>106</v>
      </c>
      <c r="G77" s="13"/>
      <c r="H77" s="24" t="s">
        <v>299</v>
      </c>
      <c r="I77" s="13"/>
      <c r="J77" s="24" t="s">
        <v>300</v>
      </c>
      <c r="K77" s="13"/>
      <c r="L77" s="16">
        <v>18</v>
      </c>
      <c r="M77" s="13"/>
      <c r="N77" s="16">
        <v>18</v>
      </c>
      <c r="O77" s="13"/>
      <c r="P77" s="15">
        <v>4999599</v>
      </c>
      <c r="Q77" s="13"/>
      <c r="R77" s="15">
        <v>4999599724942</v>
      </c>
      <c r="S77" s="13"/>
      <c r="T77" s="15">
        <v>3794875874575</v>
      </c>
      <c r="U77" s="13"/>
      <c r="V77" s="15">
        <v>400</v>
      </c>
      <c r="W77" s="13"/>
      <c r="X77" s="15">
        <v>334181612</v>
      </c>
      <c r="Y77" s="13"/>
      <c r="Z77" s="15">
        <v>0</v>
      </c>
      <c r="AA77" s="13"/>
      <c r="AB77" s="15">
        <v>0</v>
      </c>
      <c r="AC77" s="13"/>
      <c r="AD77" s="15">
        <v>4999999</v>
      </c>
      <c r="AE77" s="13"/>
      <c r="AF77" s="15">
        <v>751500</v>
      </c>
      <c r="AG77" s="13"/>
      <c r="AH77" s="15">
        <v>4999933906554</v>
      </c>
      <c r="AI77" s="13"/>
      <c r="AJ77" s="15">
        <v>3757499248500</v>
      </c>
      <c r="AK77" s="13"/>
      <c r="AL77" s="16">
        <f t="shared" si="1"/>
        <v>0.57022794223585815</v>
      </c>
      <c r="AM77" s="13"/>
    </row>
    <row r="78" spans="1:40" ht="21.75" customHeight="1">
      <c r="A78" s="60" t="s">
        <v>301</v>
      </c>
      <c r="B78" s="60"/>
      <c r="D78" s="24" t="s">
        <v>106</v>
      </c>
      <c r="E78" s="13"/>
      <c r="F78" s="24" t="s">
        <v>106</v>
      </c>
      <c r="G78" s="13"/>
      <c r="H78" s="24" t="s">
        <v>302</v>
      </c>
      <c r="I78" s="13"/>
      <c r="J78" s="24" t="s">
        <v>303</v>
      </c>
      <c r="K78" s="13"/>
      <c r="L78" s="16">
        <v>20.5</v>
      </c>
      <c r="M78" s="13"/>
      <c r="N78" s="16">
        <v>20.5</v>
      </c>
      <c r="O78" s="13"/>
      <c r="P78" s="15">
        <v>15999499</v>
      </c>
      <c r="Q78" s="13"/>
      <c r="R78" s="15">
        <v>16000123980470</v>
      </c>
      <c r="S78" s="13"/>
      <c r="T78" s="15">
        <v>11970552427339</v>
      </c>
      <c r="U78" s="13"/>
      <c r="V78" s="15">
        <v>700</v>
      </c>
      <c r="W78" s="13"/>
      <c r="X78" s="15">
        <v>582552787</v>
      </c>
      <c r="Y78" s="13"/>
      <c r="Z78" s="15">
        <v>0</v>
      </c>
      <c r="AA78" s="13"/>
      <c r="AB78" s="15">
        <v>0</v>
      </c>
      <c r="AC78" s="13"/>
      <c r="AD78" s="15">
        <v>16000199</v>
      </c>
      <c r="AE78" s="13"/>
      <c r="AF78" s="15">
        <v>748590</v>
      </c>
      <c r="AG78" s="13"/>
      <c r="AH78" s="15">
        <v>16000706533257</v>
      </c>
      <c r="AI78" s="13"/>
      <c r="AJ78" s="15">
        <v>11977588969410</v>
      </c>
      <c r="AK78" s="13"/>
      <c r="AL78" s="16">
        <f t="shared" si="1"/>
        <v>1.81768656738923</v>
      </c>
      <c r="AM78" s="13"/>
    </row>
    <row r="79" spans="1:40" ht="21.75" customHeight="1">
      <c r="A79" s="60" t="s">
        <v>304</v>
      </c>
      <c r="B79" s="60"/>
      <c r="D79" s="24" t="s">
        <v>106</v>
      </c>
      <c r="E79" s="13"/>
      <c r="F79" s="24" t="s">
        <v>106</v>
      </c>
      <c r="G79" s="13"/>
      <c r="H79" s="24" t="s">
        <v>305</v>
      </c>
      <c r="I79" s="13"/>
      <c r="J79" s="24" t="s">
        <v>300</v>
      </c>
      <c r="K79" s="13"/>
      <c r="L79" s="16">
        <v>18</v>
      </c>
      <c r="M79" s="13"/>
      <c r="N79" s="16">
        <v>18</v>
      </c>
      <c r="O79" s="13"/>
      <c r="P79" s="15">
        <v>5999590</v>
      </c>
      <c r="Q79" s="13"/>
      <c r="R79" s="15">
        <v>5999590543714</v>
      </c>
      <c r="S79" s="13"/>
      <c r="T79" s="15">
        <v>4558912026505</v>
      </c>
      <c r="U79" s="13"/>
      <c r="V79" s="15">
        <v>400</v>
      </c>
      <c r="W79" s="13"/>
      <c r="X79" s="15">
        <v>335782482</v>
      </c>
      <c r="Y79" s="13"/>
      <c r="Z79" s="15">
        <v>0</v>
      </c>
      <c r="AA79" s="13"/>
      <c r="AB79" s="15">
        <v>0</v>
      </c>
      <c r="AC79" s="13"/>
      <c r="AD79" s="15">
        <v>5999990</v>
      </c>
      <c r="AE79" s="13"/>
      <c r="AF79" s="15">
        <v>755100</v>
      </c>
      <c r="AG79" s="13"/>
      <c r="AH79" s="15">
        <v>5999926326196</v>
      </c>
      <c r="AI79" s="13"/>
      <c r="AJ79" s="15">
        <v>4530592449000</v>
      </c>
      <c r="AK79" s="13"/>
      <c r="AL79" s="16">
        <f t="shared" si="1"/>
        <v>0.6875504793071916</v>
      </c>
      <c r="AM79" s="13"/>
    </row>
    <row r="80" spans="1:40" ht="21.75" customHeight="1">
      <c r="A80" s="60" t="s">
        <v>306</v>
      </c>
      <c r="B80" s="60"/>
      <c r="D80" s="24" t="s">
        <v>307</v>
      </c>
      <c r="E80" s="13"/>
      <c r="F80" s="24" t="s">
        <v>307</v>
      </c>
      <c r="G80" s="13"/>
      <c r="H80" s="24" t="s">
        <v>308</v>
      </c>
      <c r="I80" s="13"/>
      <c r="J80" s="24" t="s">
        <v>309</v>
      </c>
      <c r="K80" s="13"/>
      <c r="L80" s="16">
        <v>23</v>
      </c>
      <c r="M80" s="13"/>
      <c r="N80" s="16">
        <v>23</v>
      </c>
      <c r="O80" s="13"/>
      <c r="P80" s="15">
        <v>10999999</v>
      </c>
      <c r="Q80" s="13"/>
      <c r="R80" s="15">
        <v>10999999000000</v>
      </c>
      <c r="S80" s="13"/>
      <c r="T80" s="15">
        <v>10999999000000</v>
      </c>
      <c r="U80" s="13"/>
      <c r="V80" s="15">
        <v>0</v>
      </c>
      <c r="W80" s="13"/>
      <c r="X80" s="15">
        <v>0</v>
      </c>
      <c r="Y80" s="13"/>
      <c r="Z80" s="15">
        <v>0</v>
      </c>
      <c r="AA80" s="13"/>
      <c r="AB80" s="15">
        <v>0</v>
      </c>
      <c r="AC80" s="13"/>
      <c r="AD80" s="15">
        <v>10999999</v>
      </c>
      <c r="AE80" s="13"/>
      <c r="AF80" s="15">
        <v>1000000</v>
      </c>
      <c r="AG80" s="13"/>
      <c r="AH80" s="15">
        <v>10999999000000</v>
      </c>
      <c r="AI80" s="13"/>
      <c r="AJ80" s="15">
        <v>10999999000000</v>
      </c>
      <c r="AK80" s="13"/>
      <c r="AL80" s="16">
        <f t="shared" si="1"/>
        <v>1.6693301527260431</v>
      </c>
      <c r="AM80" s="13"/>
    </row>
    <row r="81" spans="1:39" ht="21.75" customHeight="1">
      <c r="A81" s="60" t="s">
        <v>310</v>
      </c>
      <c r="B81" s="60"/>
      <c r="D81" s="24" t="s">
        <v>307</v>
      </c>
      <c r="E81" s="13"/>
      <c r="F81" s="24" t="s">
        <v>307</v>
      </c>
      <c r="G81" s="13"/>
      <c r="H81" s="24" t="s">
        <v>308</v>
      </c>
      <c r="I81" s="13"/>
      <c r="J81" s="24" t="s">
        <v>309</v>
      </c>
      <c r="K81" s="13"/>
      <c r="L81" s="16">
        <v>23</v>
      </c>
      <c r="M81" s="13"/>
      <c r="N81" s="16">
        <v>23</v>
      </c>
      <c r="O81" s="13"/>
      <c r="P81" s="15">
        <v>20036430</v>
      </c>
      <c r="Q81" s="13"/>
      <c r="R81" s="15">
        <v>20036430000000</v>
      </c>
      <c r="S81" s="13"/>
      <c r="T81" s="15">
        <v>20036430000000</v>
      </c>
      <c r="U81" s="13"/>
      <c r="V81" s="15">
        <v>0</v>
      </c>
      <c r="W81" s="13"/>
      <c r="X81" s="15">
        <v>0</v>
      </c>
      <c r="Y81" s="13"/>
      <c r="Z81" s="15">
        <v>0</v>
      </c>
      <c r="AA81" s="13"/>
      <c r="AB81" s="15">
        <v>0</v>
      </c>
      <c r="AC81" s="13"/>
      <c r="AD81" s="15">
        <v>20036430</v>
      </c>
      <c r="AE81" s="13"/>
      <c r="AF81" s="15">
        <v>1000000</v>
      </c>
      <c r="AG81" s="13"/>
      <c r="AH81" s="15">
        <v>20036430000000</v>
      </c>
      <c r="AI81" s="13"/>
      <c r="AJ81" s="15">
        <v>20036430000000</v>
      </c>
      <c r="AK81" s="13"/>
      <c r="AL81" s="16">
        <f t="shared" si="1"/>
        <v>3.0406745266053816</v>
      </c>
      <c r="AM81" s="13"/>
    </row>
    <row r="82" spans="1:39" ht="21.75" customHeight="1">
      <c r="A82" s="62" t="s">
        <v>311</v>
      </c>
      <c r="B82" s="62"/>
      <c r="D82" s="24" t="s">
        <v>307</v>
      </c>
      <c r="E82" s="13"/>
      <c r="F82" s="24" t="s">
        <v>307</v>
      </c>
      <c r="G82" s="13"/>
      <c r="H82" s="24" t="s">
        <v>308</v>
      </c>
      <c r="I82" s="13"/>
      <c r="J82" s="24" t="s">
        <v>309</v>
      </c>
      <c r="K82" s="13"/>
      <c r="L82" s="16">
        <v>23</v>
      </c>
      <c r="M82" s="13"/>
      <c r="N82" s="16">
        <v>23</v>
      </c>
      <c r="O82" s="13"/>
      <c r="P82" s="15">
        <v>3999999</v>
      </c>
      <c r="Q82" s="13"/>
      <c r="R82" s="17">
        <v>3999999000000</v>
      </c>
      <c r="S82" s="13"/>
      <c r="T82" s="17">
        <v>3999999000000</v>
      </c>
      <c r="U82" s="13"/>
      <c r="V82" s="15">
        <v>0</v>
      </c>
      <c r="W82" s="13"/>
      <c r="X82" s="17">
        <v>0</v>
      </c>
      <c r="Y82" s="13"/>
      <c r="Z82" s="15">
        <v>0</v>
      </c>
      <c r="AA82" s="13"/>
      <c r="AB82" s="17">
        <v>0</v>
      </c>
      <c r="AC82" s="13"/>
      <c r="AD82" s="15">
        <v>3999999</v>
      </c>
      <c r="AE82" s="13"/>
      <c r="AF82" s="15">
        <v>1000000</v>
      </c>
      <c r="AG82" s="13"/>
      <c r="AH82" s="17">
        <v>3999999000000</v>
      </c>
      <c r="AI82" s="13"/>
      <c r="AJ82" s="17">
        <v>3999999000000</v>
      </c>
      <c r="AK82" s="13"/>
      <c r="AL82" s="16">
        <f t="shared" si="1"/>
        <v>0.60702904987300632</v>
      </c>
      <c r="AM82" s="13"/>
    </row>
    <row r="83" spans="1:39" ht="21.75" customHeight="1" thickBot="1">
      <c r="A83" s="63" t="s">
        <v>55</v>
      </c>
      <c r="B83" s="63"/>
      <c r="D83" s="15"/>
      <c r="E83" s="13"/>
      <c r="F83" s="15"/>
      <c r="G83" s="13"/>
      <c r="H83" s="15"/>
      <c r="I83" s="13"/>
      <c r="J83" s="15"/>
      <c r="K83" s="13"/>
      <c r="L83" s="15"/>
      <c r="M83" s="13"/>
      <c r="N83" s="15"/>
      <c r="O83" s="13"/>
      <c r="P83" s="15"/>
      <c r="Q83" s="13"/>
      <c r="R83" s="18">
        <v>373453753852925</v>
      </c>
      <c r="S83" s="13"/>
      <c r="T83" s="18">
        <v>355517266681153</v>
      </c>
      <c r="U83" s="13"/>
      <c r="V83" s="15"/>
      <c r="W83" s="13"/>
      <c r="X83" s="18">
        <v>59663564486</v>
      </c>
      <c r="Y83" s="13"/>
      <c r="Z83" s="15"/>
      <c r="AA83" s="13"/>
      <c r="AB83" s="18">
        <v>14669014412704</v>
      </c>
      <c r="AC83" s="13"/>
      <c r="AD83" s="15"/>
      <c r="AE83" s="13"/>
      <c r="AF83" s="15"/>
      <c r="AG83" s="13"/>
      <c r="AH83" s="18">
        <v>359664386465137</v>
      </c>
      <c r="AI83" s="13"/>
      <c r="AJ83" s="18">
        <f>SUM(AJ9:AJ82)</f>
        <v>340510490731833</v>
      </c>
      <c r="AK83" s="13"/>
      <c r="AL83" s="19">
        <f>SUM(AL9:AL82)</f>
        <v>51.674952833922127</v>
      </c>
      <c r="AM83" s="13"/>
    </row>
    <row r="84" spans="1:39" ht="19.5" thickTop="1"/>
    <row r="85" spans="1:39">
      <c r="AH85" s="15"/>
      <c r="AJ85" s="15"/>
    </row>
    <row r="86" spans="1:39">
      <c r="AH86" s="15"/>
      <c r="AJ86" s="15"/>
    </row>
    <row r="87" spans="1:39">
      <c r="AH87" s="20"/>
    </row>
    <row r="88" spans="1:39">
      <c r="AH88" s="20"/>
    </row>
    <row r="89" spans="1:39">
      <c r="AJ89" s="20"/>
    </row>
    <row r="94" spans="1:39">
      <c r="AH94" s="20"/>
    </row>
  </sheetData>
  <mergeCells count="86">
    <mergeCell ref="A81:B81"/>
    <mergeCell ref="A82:B82"/>
    <mergeCell ref="A83:B83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9"/>
  <sheetViews>
    <sheetView rightToLeft="1" topLeftCell="A34" workbookViewId="0">
      <selection activeCell="I13" sqref="I1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7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7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7" ht="21.75" customHeight="1">
      <c r="A4" s="55" t="s">
        <v>312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7" ht="24" customHeight="1">
      <c r="A5" s="55" t="s">
        <v>313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7" ht="14.45" customHeight="1"/>
    <row r="7" spans="1:17" ht="23.25" customHeight="1">
      <c r="C7" s="56" t="s">
        <v>9</v>
      </c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7" ht="19.5" customHeight="1">
      <c r="A8" s="2" t="s">
        <v>314</v>
      </c>
      <c r="C8" s="4" t="s">
        <v>13</v>
      </c>
      <c r="D8" s="3"/>
      <c r="E8" s="4" t="s">
        <v>315</v>
      </c>
      <c r="F8" s="3"/>
      <c r="G8" s="4" t="s">
        <v>316</v>
      </c>
      <c r="H8" s="3"/>
      <c r="I8" s="4" t="s">
        <v>317</v>
      </c>
      <c r="J8" s="3"/>
      <c r="K8" s="4" t="s">
        <v>318</v>
      </c>
      <c r="L8" s="3"/>
      <c r="M8" s="4" t="s">
        <v>319</v>
      </c>
    </row>
    <row r="9" spans="1:17" ht="21.75" customHeight="1">
      <c r="A9" s="5" t="s">
        <v>165</v>
      </c>
      <c r="C9" s="12">
        <v>1200000</v>
      </c>
      <c r="D9" s="13"/>
      <c r="E9" s="12">
        <v>1000000</v>
      </c>
      <c r="F9" s="13"/>
      <c r="G9" s="12">
        <v>900000</v>
      </c>
      <c r="H9" s="13"/>
      <c r="I9" s="26">
        <v>-0.1</v>
      </c>
      <c r="J9" s="13"/>
      <c r="K9" s="12">
        <v>1079412750000</v>
      </c>
      <c r="L9" s="13"/>
      <c r="M9" s="21" t="s">
        <v>320</v>
      </c>
      <c r="Q9" s="28"/>
    </row>
    <row r="10" spans="1:17" ht="21.75" customHeight="1">
      <c r="A10" s="6" t="s">
        <v>168</v>
      </c>
      <c r="C10" s="15">
        <v>1800000</v>
      </c>
      <c r="D10" s="13"/>
      <c r="E10" s="15">
        <v>906889</v>
      </c>
      <c r="F10" s="13"/>
      <c r="G10" s="15">
        <v>816201</v>
      </c>
      <c r="H10" s="13"/>
      <c r="I10" s="27">
        <v>-0.1</v>
      </c>
      <c r="J10" s="13"/>
      <c r="K10" s="15">
        <v>1468362943271</v>
      </c>
      <c r="L10" s="13"/>
      <c r="M10" s="24" t="s">
        <v>320</v>
      </c>
      <c r="Q10" s="28"/>
    </row>
    <row r="11" spans="1:17" ht="21.75" customHeight="1">
      <c r="A11" s="6" t="s">
        <v>187</v>
      </c>
      <c r="C11" s="15">
        <v>7000000</v>
      </c>
      <c r="D11" s="13"/>
      <c r="E11" s="15">
        <v>950000</v>
      </c>
      <c r="F11" s="13"/>
      <c r="G11" s="15">
        <v>855000</v>
      </c>
      <c r="H11" s="13"/>
      <c r="I11" s="27">
        <v>-0.1</v>
      </c>
      <c r="J11" s="13"/>
      <c r="K11" s="15">
        <v>5981745656250</v>
      </c>
      <c r="L11" s="13"/>
      <c r="M11" s="24" t="s">
        <v>320</v>
      </c>
      <c r="Q11" s="28"/>
    </row>
    <row r="12" spans="1:17" ht="21.75" customHeight="1">
      <c r="A12" s="6" t="s">
        <v>226</v>
      </c>
      <c r="C12" s="15">
        <v>4995000</v>
      </c>
      <c r="D12" s="13"/>
      <c r="E12" s="15">
        <v>814520</v>
      </c>
      <c r="F12" s="13"/>
      <c r="G12" s="15">
        <v>746864</v>
      </c>
      <c r="H12" s="13"/>
      <c r="I12" s="27">
        <v>-8.3099999999999993E-2</v>
      </c>
      <c r="J12" s="13"/>
      <c r="K12" s="15">
        <v>3728557174036</v>
      </c>
      <c r="L12" s="13"/>
      <c r="M12" s="24" t="s">
        <v>320</v>
      </c>
      <c r="Q12" s="28"/>
    </row>
    <row r="13" spans="1:17" ht="21.75" customHeight="1">
      <c r="A13" s="6" t="s">
        <v>184</v>
      </c>
      <c r="C13" s="15">
        <v>10000000</v>
      </c>
      <c r="D13" s="13"/>
      <c r="E13" s="15">
        <v>872575</v>
      </c>
      <c r="F13" s="13"/>
      <c r="G13" s="15">
        <v>785318</v>
      </c>
      <c r="H13" s="13"/>
      <c r="I13" s="27">
        <v>-0.1</v>
      </c>
      <c r="J13" s="13"/>
      <c r="K13" s="15">
        <v>7848909833375</v>
      </c>
      <c r="L13" s="13"/>
      <c r="M13" s="24" t="s">
        <v>320</v>
      </c>
      <c r="Q13" s="28"/>
    </row>
    <row r="14" spans="1:17" ht="21.75" customHeight="1">
      <c r="A14" s="6" t="s">
        <v>190</v>
      </c>
      <c r="C14" s="15">
        <v>1800000</v>
      </c>
      <c r="D14" s="13"/>
      <c r="E14" s="15">
        <v>902500</v>
      </c>
      <c r="F14" s="13"/>
      <c r="G14" s="15">
        <v>812250</v>
      </c>
      <c r="H14" s="13"/>
      <c r="I14" s="27">
        <v>-0.1</v>
      </c>
      <c r="J14" s="13"/>
      <c r="K14" s="15">
        <v>1461255010312</v>
      </c>
      <c r="L14" s="13"/>
      <c r="M14" s="24" t="s">
        <v>320</v>
      </c>
      <c r="Q14" s="28"/>
    </row>
    <row r="15" spans="1:17" ht="21.75" customHeight="1">
      <c r="A15" s="6" t="s">
        <v>181</v>
      </c>
      <c r="C15" s="15">
        <v>9500000</v>
      </c>
      <c r="D15" s="13"/>
      <c r="E15" s="15">
        <v>880040</v>
      </c>
      <c r="F15" s="13"/>
      <c r="G15" s="15">
        <v>792036</v>
      </c>
      <c r="H15" s="13"/>
      <c r="I15" s="27">
        <v>-0.1</v>
      </c>
      <c r="J15" s="13"/>
      <c r="K15" s="15">
        <v>7520250639037</v>
      </c>
      <c r="L15" s="13"/>
      <c r="M15" s="24" t="s">
        <v>320</v>
      </c>
      <c r="Q15" s="28"/>
    </row>
    <row r="16" spans="1:17" ht="21.75" customHeight="1">
      <c r="A16" s="6" t="s">
        <v>196</v>
      </c>
      <c r="C16" s="15">
        <v>5999981</v>
      </c>
      <c r="D16" s="13"/>
      <c r="E16" s="15">
        <v>857375</v>
      </c>
      <c r="F16" s="13"/>
      <c r="G16" s="15">
        <v>771638</v>
      </c>
      <c r="H16" s="13"/>
      <c r="I16" s="27">
        <v>-0.1</v>
      </c>
      <c r="J16" s="13"/>
      <c r="K16" s="15">
        <v>4627295877874</v>
      </c>
      <c r="L16" s="13"/>
      <c r="M16" s="24" t="s">
        <v>320</v>
      </c>
      <c r="Q16" s="28"/>
    </row>
    <row r="17" spans="1:17" ht="21.75" customHeight="1">
      <c r="A17" s="6" t="s">
        <v>193</v>
      </c>
      <c r="C17" s="15">
        <v>1999000</v>
      </c>
      <c r="D17" s="13"/>
      <c r="E17" s="15">
        <v>857375</v>
      </c>
      <c r="F17" s="13"/>
      <c r="G17" s="15">
        <v>812250</v>
      </c>
      <c r="H17" s="13"/>
      <c r="I17" s="27">
        <v>-5.2600000000000001E-2</v>
      </c>
      <c r="J17" s="13"/>
      <c r="K17" s="15">
        <v>1622804869785</v>
      </c>
      <c r="L17" s="13"/>
      <c r="M17" s="24" t="s">
        <v>320</v>
      </c>
      <c r="Q17" s="28"/>
    </row>
    <row r="18" spans="1:17" ht="21.75" customHeight="1">
      <c r="A18" s="6" t="s">
        <v>178</v>
      </c>
      <c r="C18" s="15">
        <v>1495900</v>
      </c>
      <c r="D18" s="13"/>
      <c r="E18" s="15">
        <v>953300</v>
      </c>
      <c r="F18" s="13"/>
      <c r="G18" s="15">
        <v>857970</v>
      </c>
      <c r="H18" s="13"/>
      <c r="I18" s="27">
        <v>-0.1</v>
      </c>
      <c r="J18" s="13"/>
      <c r="K18" s="15">
        <v>1282739453955</v>
      </c>
      <c r="L18" s="13"/>
      <c r="M18" s="24" t="s">
        <v>320</v>
      </c>
      <c r="Q18" s="28"/>
    </row>
    <row r="19" spans="1:17" ht="21.75" customHeight="1">
      <c r="A19" s="6" t="s">
        <v>208</v>
      </c>
      <c r="C19" s="15">
        <v>3000000</v>
      </c>
      <c r="D19" s="13"/>
      <c r="E19" s="15">
        <v>803000</v>
      </c>
      <c r="F19" s="13"/>
      <c r="G19" s="15">
        <v>722700</v>
      </c>
      <c r="H19" s="13"/>
      <c r="I19" s="27">
        <v>-0.1</v>
      </c>
      <c r="J19" s="13"/>
      <c r="K19" s="15">
        <v>2166921095625</v>
      </c>
      <c r="L19" s="13"/>
      <c r="M19" s="24" t="s">
        <v>320</v>
      </c>
      <c r="Q19" s="28"/>
    </row>
    <row r="20" spans="1:17" ht="21.75" customHeight="1">
      <c r="A20" s="6" t="s">
        <v>232</v>
      </c>
      <c r="C20" s="15">
        <v>1999977</v>
      </c>
      <c r="D20" s="13"/>
      <c r="E20" s="15">
        <v>857380</v>
      </c>
      <c r="F20" s="13"/>
      <c r="G20" s="15">
        <v>771642</v>
      </c>
      <c r="H20" s="13"/>
      <c r="I20" s="27">
        <v>-0.1</v>
      </c>
      <c r="J20" s="13"/>
      <c r="K20" s="15">
        <v>1542427101209</v>
      </c>
      <c r="L20" s="13"/>
      <c r="M20" s="24" t="s">
        <v>320</v>
      </c>
      <c r="Q20" s="28"/>
    </row>
    <row r="21" spans="1:17" ht="21.75" customHeight="1">
      <c r="A21" s="6" t="s">
        <v>211</v>
      </c>
      <c r="C21" s="15">
        <v>3211273</v>
      </c>
      <c r="D21" s="13"/>
      <c r="E21" s="15">
        <v>1000000</v>
      </c>
      <c r="F21" s="13"/>
      <c r="G21" s="15">
        <v>900000</v>
      </c>
      <c r="H21" s="13"/>
      <c r="I21" s="27">
        <v>-0.1</v>
      </c>
      <c r="J21" s="13"/>
      <c r="K21" s="15">
        <v>2888574183275</v>
      </c>
      <c r="L21" s="13"/>
      <c r="M21" s="24" t="s">
        <v>320</v>
      </c>
      <c r="Q21" s="28"/>
    </row>
    <row r="22" spans="1:17" ht="21.75" customHeight="1">
      <c r="A22" s="6" t="s">
        <v>235</v>
      </c>
      <c r="C22" s="15">
        <v>995000</v>
      </c>
      <c r="D22" s="13"/>
      <c r="E22" s="15">
        <v>950000</v>
      </c>
      <c r="F22" s="13"/>
      <c r="G22" s="15">
        <v>855000</v>
      </c>
      <c r="H22" s="13"/>
      <c r="I22" s="27">
        <v>-0.1</v>
      </c>
      <c r="J22" s="13"/>
      <c r="K22" s="15">
        <v>850262418281</v>
      </c>
      <c r="L22" s="13"/>
      <c r="M22" s="24" t="s">
        <v>320</v>
      </c>
      <c r="Q22" s="28"/>
    </row>
    <row r="23" spans="1:17" ht="21.75" customHeight="1">
      <c r="A23" s="6" t="s">
        <v>304</v>
      </c>
      <c r="C23" s="15">
        <v>5999990</v>
      </c>
      <c r="D23" s="13"/>
      <c r="E23" s="15">
        <v>839000</v>
      </c>
      <c r="F23" s="13"/>
      <c r="G23" s="15">
        <v>755100</v>
      </c>
      <c r="H23" s="13"/>
      <c r="I23" s="27">
        <v>-0.1</v>
      </c>
      <c r="J23" s="13"/>
      <c r="K23" s="15">
        <v>4528128939355</v>
      </c>
      <c r="L23" s="13"/>
      <c r="M23" s="24" t="s">
        <v>320</v>
      </c>
      <c r="Q23" s="28"/>
    </row>
    <row r="24" spans="1:17" ht="21.75" customHeight="1">
      <c r="A24" s="6" t="s">
        <v>223</v>
      </c>
      <c r="C24" s="15">
        <v>495000</v>
      </c>
      <c r="D24" s="13"/>
      <c r="E24" s="15">
        <v>950000</v>
      </c>
      <c r="F24" s="13"/>
      <c r="G24" s="15">
        <v>855000</v>
      </c>
      <c r="H24" s="13"/>
      <c r="I24" s="27">
        <v>-0.1</v>
      </c>
      <c r="J24" s="13"/>
      <c r="K24" s="15">
        <v>422994871406</v>
      </c>
      <c r="L24" s="13"/>
      <c r="M24" s="24" t="s">
        <v>320</v>
      </c>
      <c r="Q24" s="28"/>
    </row>
    <row r="25" spans="1:17" ht="21.75" customHeight="1">
      <c r="A25" s="6" t="s">
        <v>199</v>
      </c>
      <c r="C25" s="15">
        <v>1992500</v>
      </c>
      <c r="D25" s="13"/>
      <c r="E25" s="15">
        <v>870010</v>
      </c>
      <c r="F25" s="13"/>
      <c r="G25" s="15">
        <v>824220</v>
      </c>
      <c r="H25" s="13"/>
      <c r="I25" s="27">
        <v>-5.2600000000000001E-2</v>
      </c>
      <c r="J25" s="13"/>
      <c r="K25" s="15">
        <v>1641365372022</v>
      </c>
      <c r="L25" s="13"/>
      <c r="M25" s="24" t="s">
        <v>320</v>
      </c>
      <c r="Q25" s="28"/>
    </row>
    <row r="26" spans="1:17" ht="21.75" customHeight="1">
      <c r="A26" s="6" t="s">
        <v>220</v>
      </c>
      <c r="C26" s="15">
        <v>4000000</v>
      </c>
      <c r="D26" s="13"/>
      <c r="E26" s="15">
        <v>857380</v>
      </c>
      <c r="F26" s="13"/>
      <c r="G26" s="15">
        <v>771642</v>
      </c>
      <c r="H26" s="13"/>
      <c r="I26" s="27">
        <v>-0.1</v>
      </c>
      <c r="J26" s="13"/>
      <c r="K26" s="15">
        <v>3084889678650</v>
      </c>
      <c r="L26" s="13"/>
      <c r="M26" s="24" t="s">
        <v>320</v>
      </c>
      <c r="Q26" s="28"/>
    </row>
    <row r="27" spans="1:17" ht="21.75" customHeight="1">
      <c r="A27" s="6" t="s">
        <v>162</v>
      </c>
      <c r="C27" s="15">
        <v>2999000</v>
      </c>
      <c r="D27" s="13"/>
      <c r="E27" s="15">
        <v>854713</v>
      </c>
      <c r="F27" s="13"/>
      <c r="G27" s="15">
        <v>769242</v>
      </c>
      <c r="H27" s="13"/>
      <c r="I27" s="27">
        <v>-0.1</v>
      </c>
      <c r="J27" s="13"/>
      <c r="K27" s="15">
        <v>2305702350262</v>
      </c>
      <c r="L27" s="13"/>
      <c r="M27" s="24" t="s">
        <v>320</v>
      </c>
      <c r="Q27" s="28"/>
    </row>
    <row r="28" spans="1:17" ht="21.75" customHeight="1">
      <c r="A28" s="6" t="s">
        <v>229</v>
      </c>
      <c r="C28" s="15">
        <v>430000</v>
      </c>
      <c r="D28" s="13"/>
      <c r="E28" s="15">
        <v>1001080</v>
      </c>
      <c r="F28" s="13"/>
      <c r="G28" s="15">
        <v>900972</v>
      </c>
      <c r="H28" s="13"/>
      <c r="I28" s="27">
        <v>-0.1</v>
      </c>
      <c r="J28" s="13"/>
      <c r="K28" s="15">
        <v>387207301484</v>
      </c>
      <c r="L28" s="13"/>
      <c r="M28" s="24" t="s">
        <v>320</v>
      </c>
      <c r="Q28" s="28"/>
    </row>
    <row r="29" spans="1:17" ht="21.75" customHeight="1">
      <c r="A29" s="6" t="s">
        <v>292</v>
      </c>
      <c r="C29" s="15">
        <v>1500000</v>
      </c>
      <c r="D29" s="13"/>
      <c r="E29" s="15">
        <v>1000000</v>
      </c>
      <c r="F29" s="13"/>
      <c r="G29" s="15">
        <v>900000</v>
      </c>
      <c r="H29" s="13"/>
      <c r="I29" s="27">
        <v>-0.1</v>
      </c>
      <c r="J29" s="13"/>
      <c r="K29" s="15">
        <v>1349265937500</v>
      </c>
      <c r="L29" s="13"/>
      <c r="M29" s="24" t="s">
        <v>320</v>
      </c>
      <c r="Q29" s="28"/>
    </row>
    <row r="30" spans="1:17" ht="21.75" customHeight="1">
      <c r="A30" s="6" t="s">
        <v>171</v>
      </c>
      <c r="C30" s="15">
        <v>8000000</v>
      </c>
      <c r="D30" s="13"/>
      <c r="E30" s="15">
        <v>900244</v>
      </c>
      <c r="F30" s="13"/>
      <c r="G30" s="15">
        <v>810220</v>
      </c>
      <c r="H30" s="13"/>
      <c r="I30" s="27">
        <v>-0.1</v>
      </c>
      <c r="J30" s="13"/>
      <c r="K30" s="15">
        <v>6478235543000</v>
      </c>
      <c r="L30" s="13"/>
      <c r="M30" s="24" t="s">
        <v>320</v>
      </c>
      <c r="Q30" s="28"/>
    </row>
    <row r="31" spans="1:17" ht="21.75" customHeight="1">
      <c r="A31" s="6" t="s">
        <v>202</v>
      </c>
      <c r="C31" s="15">
        <v>10000000</v>
      </c>
      <c r="D31" s="13"/>
      <c r="E31" s="15">
        <v>857375</v>
      </c>
      <c r="F31" s="13"/>
      <c r="G31" s="15">
        <v>771638</v>
      </c>
      <c r="H31" s="13"/>
      <c r="I31" s="27">
        <v>-0.1</v>
      </c>
      <c r="J31" s="13"/>
      <c r="K31" s="15">
        <v>7712184218375</v>
      </c>
      <c r="L31" s="13"/>
      <c r="M31" s="24" t="s">
        <v>320</v>
      </c>
      <c r="Q31" s="28"/>
    </row>
    <row r="32" spans="1:17" ht="21.75" customHeight="1">
      <c r="A32" s="6" t="s">
        <v>114</v>
      </c>
      <c r="C32" s="15">
        <v>6429500</v>
      </c>
      <c r="D32" s="13"/>
      <c r="E32" s="15">
        <v>1860525.6102</v>
      </c>
      <c r="F32" s="13"/>
      <c r="G32" s="15">
        <v>1885409</v>
      </c>
      <c r="H32" s="13"/>
      <c r="I32" s="27">
        <v>1.34E-2</v>
      </c>
      <c r="J32" s="13"/>
      <c r="K32" s="15">
        <v>12113448543555</v>
      </c>
      <c r="L32" s="13"/>
      <c r="M32" s="24" t="s">
        <v>320</v>
      </c>
      <c r="Q32" s="28"/>
    </row>
    <row r="33" spans="1:17" ht="21.75" customHeight="1">
      <c r="A33" s="6" t="s">
        <v>298</v>
      </c>
      <c r="C33" s="15">
        <v>4999999</v>
      </c>
      <c r="D33" s="13"/>
      <c r="E33" s="15">
        <v>835000</v>
      </c>
      <c r="F33" s="13"/>
      <c r="G33" s="15">
        <v>751500</v>
      </c>
      <c r="H33" s="13"/>
      <c r="I33" s="27">
        <v>-0.1</v>
      </c>
      <c r="J33" s="13"/>
      <c r="K33" s="15">
        <v>3755456108283</v>
      </c>
      <c r="L33" s="13"/>
      <c r="M33" s="24" t="s">
        <v>320</v>
      </c>
      <c r="Q33" s="28"/>
    </row>
    <row r="34" spans="1:17" ht="21.75" customHeight="1">
      <c r="A34" s="6" t="s">
        <v>137</v>
      </c>
      <c r="C34" s="15">
        <v>5500000</v>
      </c>
      <c r="D34" s="13"/>
      <c r="E34" s="15">
        <v>857380</v>
      </c>
      <c r="F34" s="13"/>
      <c r="G34" s="15">
        <v>771642</v>
      </c>
      <c r="H34" s="13"/>
      <c r="I34" s="27">
        <v>-0.1</v>
      </c>
      <c r="J34" s="13"/>
      <c r="K34" s="15">
        <v>4241723308143</v>
      </c>
      <c r="L34" s="13"/>
      <c r="M34" s="24" t="s">
        <v>320</v>
      </c>
      <c r="Q34" s="28"/>
    </row>
    <row r="35" spans="1:17" ht="21.75" customHeight="1">
      <c r="A35" s="6" t="s">
        <v>301</v>
      </c>
      <c r="C35" s="15">
        <v>16000199</v>
      </c>
      <c r="D35" s="13"/>
      <c r="E35" s="15">
        <v>831766</v>
      </c>
      <c r="F35" s="13"/>
      <c r="G35" s="15">
        <v>748590</v>
      </c>
      <c r="H35" s="13"/>
      <c r="I35" s="27">
        <v>-0.1</v>
      </c>
      <c r="J35" s="13"/>
      <c r="K35" s="15">
        <v>11971076155407</v>
      </c>
      <c r="L35" s="13"/>
      <c r="M35" s="24" t="s">
        <v>320</v>
      </c>
      <c r="Q35" s="28"/>
    </row>
    <row r="36" spans="1:17" ht="21.75" customHeight="1">
      <c r="A36" s="6" t="s">
        <v>111</v>
      </c>
      <c r="C36" s="15">
        <v>3809700</v>
      </c>
      <c r="D36" s="13"/>
      <c r="E36" s="15">
        <v>4891199</v>
      </c>
      <c r="F36" s="13"/>
      <c r="G36" s="15">
        <v>4946504</v>
      </c>
      <c r="H36" s="13"/>
      <c r="I36" s="27">
        <v>1.1299999999999999E-2</v>
      </c>
      <c r="J36" s="13"/>
      <c r="K36" s="15">
        <v>18831033883990</v>
      </c>
      <c r="L36" s="13"/>
      <c r="M36" s="24" t="s">
        <v>320</v>
      </c>
      <c r="Q36" s="28"/>
    </row>
    <row r="37" spans="1:17" ht="21.75" customHeight="1">
      <c r="A37" s="6" t="s">
        <v>214</v>
      </c>
      <c r="C37" s="15">
        <v>5000000</v>
      </c>
      <c r="D37" s="13"/>
      <c r="E37" s="15">
        <v>902500</v>
      </c>
      <c r="F37" s="13"/>
      <c r="G37" s="15">
        <v>812250</v>
      </c>
      <c r="H37" s="13"/>
      <c r="I37" s="27">
        <v>-0.1</v>
      </c>
      <c r="J37" s="13"/>
      <c r="K37" s="15">
        <v>4059041695312</v>
      </c>
      <c r="L37" s="13"/>
      <c r="M37" s="24" t="s">
        <v>320</v>
      </c>
      <c r="Q37" s="28"/>
    </row>
    <row r="38" spans="1:17" ht="21.75" customHeight="1">
      <c r="A38" s="6" t="s">
        <v>217</v>
      </c>
      <c r="C38" s="15">
        <v>1195000</v>
      </c>
      <c r="D38" s="13"/>
      <c r="E38" s="15">
        <v>950000</v>
      </c>
      <c r="F38" s="13"/>
      <c r="G38" s="15">
        <v>855000</v>
      </c>
      <c r="H38" s="13"/>
      <c r="I38" s="27">
        <v>-0.1</v>
      </c>
      <c r="J38" s="13"/>
      <c r="K38" s="15">
        <v>1021169437031</v>
      </c>
      <c r="L38" s="13"/>
      <c r="M38" s="24" t="s">
        <v>320</v>
      </c>
      <c r="Q38" s="28"/>
    </row>
    <row r="39" spans="1:17" ht="21.75" customHeight="1">
      <c r="A39" s="6" t="s">
        <v>205</v>
      </c>
      <c r="C39" s="15">
        <v>4500000</v>
      </c>
      <c r="D39" s="13"/>
      <c r="E39" s="15">
        <v>857375</v>
      </c>
      <c r="F39" s="13"/>
      <c r="G39" s="15">
        <v>771638</v>
      </c>
      <c r="H39" s="13"/>
      <c r="I39" s="27">
        <v>-0.1</v>
      </c>
      <c r="J39" s="13"/>
      <c r="K39" s="15">
        <v>3470482898268</v>
      </c>
      <c r="L39" s="13"/>
      <c r="M39" s="24" t="s">
        <v>320</v>
      </c>
      <c r="Q39" s="28"/>
    </row>
    <row r="40" spans="1:17" ht="21.75" customHeight="1">
      <c r="A40" s="6" t="s">
        <v>295</v>
      </c>
      <c r="C40" s="15">
        <v>995000</v>
      </c>
      <c r="D40" s="13"/>
      <c r="E40" s="15">
        <v>950000</v>
      </c>
      <c r="F40" s="13"/>
      <c r="G40" s="15">
        <v>869349</v>
      </c>
      <c r="H40" s="13"/>
      <c r="I40" s="27">
        <v>-8.4900000000000003E-2</v>
      </c>
      <c r="J40" s="13"/>
      <c r="K40" s="15">
        <v>864531910023</v>
      </c>
      <c r="L40" s="13"/>
      <c r="M40" s="24" t="s">
        <v>320</v>
      </c>
      <c r="Q40" s="28"/>
    </row>
    <row r="41" spans="1:17" ht="21.75" customHeight="1">
      <c r="A41" s="6" t="s">
        <v>126</v>
      </c>
      <c r="C41" s="15">
        <v>19985000</v>
      </c>
      <c r="D41" s="13"/>
      <c r="E41" s="15">
        <v>934200</v>
      </c>
      <c r="F41" s="13"/>
      <c r="G41" s="15">
        <v>856049</v>
      </c>
      <c r="H41" s="13"/>
      <c r="I41" s="27">
        <v>-8.3699999999999997E-2</v>
      </c>
      <c r="J41" s="13"/>
      <c r="K41" s="15">
        <v>17098836714274</v>
      </c>
      <c r="L41" s="13"/>
      <c r="M41" s="24" t="s">
        <v>320</v>
      </c>
      <c r="Q41" s="28"/>
    </row>
    <row r="42" spans="1:17" ht="21.75" customHeight="1">
      <c r="A42" s="6" t="s">
        <v>238</v>
      </c>
      <c r="C42" s="15">
        <v>3000000</v>
      </c>
      <c r="D42" s="13"/>
      <c r="E42" s="15">
        <v>902500</v>
      </c>
      <c r="F42" s="13"/>
      <c r="G42" s="15">
        <v>812250</v>
      </c>
      <c r="H42" s="13"/>
      <c r="I42" s="27">
        <v>-0.1</v>
      </c>
      <c r="J42" s="13"/>
      <c r="K42" s="15">
        <v>2435425017187</v>
      </c>
      <c r="L42" s="13"/>
      <c r="M42" s="24" t="s">
        <v>320</v>
      </c>
      <c r="Q42" s="28"/>
    </row>
    <row r="43" spans="1:17" ht="21.75" customHeight="1">
      <c r="A43" s="6" t="s">
        <v>129</v>
      </c>
      <c r="C43" s="15">
        <v>2495000</v>
      </c>
      <c r="D43" s="13"/>
      <c r="E43" s="15">
        <v>883500</v>
      </c>
      <c r="F43" s="13"/>
      <c r="G43" s="15">
        <v>837000</v>
      </c>
      <c r="H43" s="13"/>
      <c r="I43" s="27">
        <v>-5.2600000000000001E-2</v>
      </c>
      <c r="J43" s="13"/>
      <c r="K43" s="15">
        <v>2087179478718</v>
      </c>
      <c r="L43" s="13"/>
      <c r="M43" s="24" t="s">
        <v>320</v>
      </c>
      <c r="Q43" s="28"/>
    </row>
    <row r="44" spans="1:17" ht="21.75" customHeight="1">
      <c r="A44" s="6" t="s">
        <v>109</v>
      </c>
      <c r="C44" s="15">
        <v>519700</v>
      </c>
      <c r="D44" s="13"/>
      <c r="E44" s="15">
        <v>3352818</v>
      </c>
      <c r="F44" s="13"/>
      <c r="G44" s="15">
        <v>3617066</v>
      </c>
      <c r="H44" s="13"/>
      <c r="I44" s="27">
        <v>7.8799999999999995E-2</v>
      </c>
      <c r="J44" s="13"/>
      <c r="K44" s="15">
        <v>1878426353029</v>
      </c>
      <c r="L44" s="13"/>
      <c r="M44" s="24" t="s">
        <v>320</v>
      </c>
      <c r="Q44" s="28"/>
    </row>
    <row r="45" spans="1:17" ht="21.75" customHeight="1">
      <c r="A45" s="6" t="s">
        <v>105</v>
      </c>
      <c r="C45" s="15">
        <v>436293</v>
      </c>
      <c r="D45" s="13"/>
      <c r="E45" s="15">
        <v>7500168</v>
      </c>
      <c r="F45" s="13"/>
      <c r="G45" s="15">
        <v>8061391</v>
      </c>
      <c r="H45" s="13"/>
      <c r="I45" s="27">
        <v>7.4800000000000005E-2</v>
      </c>
      <c r="J45" s="13"/>
      <c r="K45" s="15">
        <v>3514578545426</v>
      </c>
      <c r="L45" s="13"/>
      <c r="M45" s="24" t="s">
        <v>320</v>
      </c>
      <c r="Q45" s="28"/>
    </row>
    <row r="46" spans="1:17" ht="21.75" customHeight="1">
      <c r="A46" s="6" t="s">
        <v>177</v>
      </c>
      <c r="C46" s="15">
        <v>2500200</v>
      </c>
      <c r="D46" s="13"/>
      <c r="E46" s="15">
        <v>905077</v>
      </c>
      <c r="F46" s="13"/>
      <c r="G46" s="15">
        <v>814570</v>
      </c>
      <c r="H46" s="13"/>
      <c r="I46" s="27">
        <v>-0.1</v>
      </c>
      <c r="J46" s="13"/>
      <c r="K46" s="15">
        <v>2035480519321</v>
      </c>
      <c r="L46" s="13"/>
      <c r="M46" s="24" t="s">
        <v>320</v>
      </c>
      <c r="Q46" s="28"/>
    </row>
    <row r="47" spans="1:17" ht="21.75" customHeight="1">
      <c r="A47" s="7" t="s">
        <v>174</v>
      </c>
      <c r="C47" s="15">
        <v>4495500</v>
      </c>
      <c r="D47" s="13"/>
      <c r="E47" s="15">
        <v>950000</v>
      </c>
      <c r="F47" s="13"/>
      <c r="G47" s="15">
        <v>855000</v>
      </c>
      <c r="H47" s="13"/>
      <c r="I47" s="27">
        <v>-0.1</v>
      </c>
      <c r="J47" s="13"/>
      <c r="K47" s="17">
        <v>3841562513953</v>
      </c>
      <c r="L47" s="13"/>
      <c r="M47" s="24" t="s">
        <v>320</v>
      </c>
      <c r="Q47" s="28"/>
    </row>
    <row r="48" spans="1:17" ht="21.75" customHeight="1">
      <c r="A48" s="9" t="s">
        <v>55</v>
      </c>
      <c r="C48" s="15"/>
      <c r="D48" s="13"/>
      <c r="E48" s="15"/>
      <c r="F48" s="13"/>
      <c r="G48" s="15"/>
      <c r="H48" s="13"/>
      <c r="I48" s="15"/>
      <c r="J48" s="13"/>
      <c r="K48" s="18">
        <v>165198946300259</v>
      </c>
      <c r="L48" s="13"/>
      <c r="M48" s="15"/>
    </row>
    <row r="49" spans="3:13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activeCell="L14" sqref="L14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85546875" bestFit="1" customWidth="1"/>
    <col min="5" max="5" width="1.28515625" customWidth="1"/>
    <col min="6" max="6" width="20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4.45" customHeight="1"/>
    <row r="5" spans="1:12" ht="14.45" customHeight="1">
      <c r="A5" s="1" t="s">
        <v>321</v>
      </c>
      <c r="B5" s="55" t="s">
        <v>322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14.45" customHeight="1">
      <c r="D6" s="2" t="s">
        <v>7</v>
      </c>
      <c r="F6" s="56" t="s">
        <v>8</v>
      </c>
      <c r="G6" s="56"/>
      <c r="H6" s="56"/>
      <c r="J6" s="68" t="s">
        <v>9</v>
      </c>
      <c r="K6" s="68"/>
      <c r="L6" s="68"/>
    </row>
    <row r="7" spans="1:12" ht="14.45" customHeight="1">
      <c r="D7" s="3"/>
      <c r="F7" s="3"/>
      <c r="G7" s="3"/>
      <c r="H7" s="3"/>
    </row>
    <row r="8" spans="1:12" ht="14.45" customHeight="1">
      <c r="A8" s="56" t="s">
        <v>323</v>
      </c>
      <c r="B8" s="56"/>
      <c r="D8" s="2" t="s">
        <v>324</v>
      </c>
      <c r="F8" s="2" t="s">
        <v>325</v>
      </c>
      <c r="H8" s="2" t="s">
        <v>326</v>
      </c>
      <c r="J8" s="2" t="s">
        <v>324</v>
      </c>
      <c r="L8" s="2" t="s">
        <v>18</v>
      </c>
    </row>
    <row r="9" spans="1:12" ht="21.75" customHeight="1">
      <c r="A9" s="58" t="s">
        <v>452</v>
      </c>
      <c r="B9" s="58"/>
      <c r="D9" s="12">
        <v>76035196446971</v>
      </c>
      <c r="E9" s="13"/>
      <c r="F9" s="12">
        <v>216774331421006</v>
      </c>
      <c r="G9" s="13"/>
      <c r="H9" s="12">
        <v>234104086835288</v>
      </c>
      <c r="I9" s="13"/>
      <c r="J9" s="12">
        <v>58705441032689</v>
      </c>
      <c r="K9" s="13"/>
      <c r="L9" s="14">
        <f>J9/658946882498757*100</f>
        <v>8.9089792503570635</v>
      </c>
    </row>
    <row r="10" spans="1:12" ht="21.75" customHeight="1">
      <c r="A10" s="60" t="s">
        <v>453</v>
      </c>
      <c r="B10" s="60"/>
      <c r="D10" s="15">
        <v>2555617374996</v>
      </c>
      <c r="E10" s="13"/>
      <c r="F10" s="15">
        <v>7563844912668</v>
      </c>
      <c r="G10" s="13"/>
      <c r="H10" s="15">
        <v>7600004700000</v>
      </c>
      <c r="I10" s="13"/>
      <c r="J10" s="15">
        <v>2519457587664</v>
      </c>
      <c r="K10" s="13"/>
      <c r="L10" s="16">
        <f t="shared" ref="L10:L18" si="0">J10/658946882498757*100</f>
        <v>0.38234608199527409</v>
      </c>
    </row>
    <row r="11" spans="1:12" ht="21.75" customHeight="1">
      <c r="A11" s="60" t="s">
        <v>454</v>
      </c>
      <c r="B11" s="60"/>
      <c r="D11" s="15">
        <v>876796531243</v>
      </c>
      <c r="E11" s="13"/>
      <c r="F11" s="15">
        <v>1731409417687</v>
      </c>
      <c r="G11" s="13"/>
      <c r="H11" s="15">
        <v>1688140903470</v>
      </c>
      <c r="I11" s="13"/>
      <c r="J11" s="15">
        <v>920065045460</v>
      </c>
      <c r="K11" s="13"/>
      <c r="L11" s="16">
        <f t="shared" si="0"/>
        <v>0.13962658749838391</v>
      </c>
    </row>
    <row r="12" spans="1:12" ht="21.75" customHeight="1">
      <c r="A12" s="60" t="s">
        <v>455</v>
      </c>
      <c r="B12" s="60"/>
      <c r="D12" s="15">
        <v>12712609561128</v>
      </c>
      <c r="E12" s="13"/>
      <c r="F12" s="15">
        <v>20379514811843</v>
      </c>
      <c r="G12" s="13"/>
      <c r="H12" s="15">
        <v>28041764380000</v>
      </c>
      <c r="I12" s="13"/>
      <c r="J12" s="15">
        <v>5050359992971</v>
      </c>
      <c r="K12" s="13"/>
      <c r="L12" s="16">
        <f t="shared" si="0"/>
        <v>0.76642899861970692</v>
      </c>
    </row>
    <row r="13" spans="1:12" ht="21.75" customHeight="1">
      <c r="A13" s="60" t="s">
        <v>456</v>
      </c>
      <c r="B13" s="60"/>
      <c r="D13" s="15">
        <v>9102230417815</v>
      </c>
      <c r="E13" s="13"/>
      <c r="F13" s="15">
        <v>31338274006389</v>
      </c>
      <c r="G13" s="13"/>
      <c r="H13" s="15">
        <v>19113782979416</v>
      </c>
      <c r="I13" s="13"/>
      <c r="J13" s="15">
        <v>21326721444788</v>
      </c>
      <c r="K13" s="13"/>
      <c r="L13" s="16">
        <f t="shared" si="0"/>
        <v>3.2364856730053999</v>
      </c>
    </row>
    <row r="14" spans="1:12" ht="21.75" customHeight="1">
      <c r="A14" s="60" t="s">
        <v>457</v>
      </c>
      <c r="B14" s="60"/>
      <c r="D14" s="15">
        <v>52366180287900</v>
      </c>
      <c r="E14" s="13"/>
      <c r="F14" s="15">
        <v>31988145140151</v>
      </c>
      <c r="G14" s="13"/>
      <c r="H14" s="15">
        <v>31177397606080</v>
      </c>
      <c r="I14" s="13"/>
      <c r="J14" s="15">
        <v>53176927821971</v>
      </c>
      <c r="K14" s="13"/>
      <c r="L14" s="16">
        <f t="shared" si="0"/>
        <v>8.0699870102308751</v>
      </c>
    </row>
    <row r="15" spans="1:12" ht="21.75" customHeight="1">
      <c r="A15" s="60" t="s">
        <v>458</v>
      </c>
      <c r="B15" s="60"/>
      <c r="D15" s="15">
        <v>8867917766925</v>
      </c>
      <c r="E15" s="13"/>
      <c r="F15" s="15">
        <v>43502467474009</v>
      </c>
      <c r="G15" s="13"/>
      <c r="H15" s="15">
        <v>22608000750000</v>
      </c>
      <c r="I15" s="13"/>
      <c r="J15" s="15">
        <v>29762384490934</v>
      </c>
      <c r="K15" s="13"/>
      <c r="L15" s="16">
        <f t="shared" si="0"/>
        <v>4.5166591240364724</v>
      </c>
    </row>
    <row r="16" spans="1:12" ht="21.75" customHeight="1">
      <c r="A16" s="60" t="s">
        <v>19</v>
      </c>
      <c r="B16" s="60"/>
      <c r="D16" s="15">
        <v>30425108879516</v>
      </c>
      <c r="E16" s="13"/>
      <c r="F16" s="15">
        <v>118540922760034</v>
      </c>
      <c r="G16" s="13"/>
      <c r="H16" s="15">
        <v>81944686024746</v>
      </c>
      <c r="I16" s="13"/>
      <c r="J16" s="15">
        <v>67021345614804</v>
      </c>
      <c r="K16" s="13"/>
      <c r="L16" s="16">
        <f t="shared" si="0"/>
        <v>10.170978480185832</v>
      </c>
    </row>
    <row r="17" spans="1:12" ht="21.75" customHeight="1">
      <c r="A17" s="60" t="s">
        <v>459</v>
      </c>
      <c r="B17" s="60"/>
      <c r="D17" s="15">
        <v>0</v>
      </c>
      <c r="E17" s="13"/>
      <c r="F17" s="15">
        <v>13600001000000</v>
      </c>
      <c r="G17" s="13"/>
      <c r="H17" s="15">
        <v>6800000000000</v>
      </c>
      <c r="I17" s="13"/>
      <c r="J17" s="15">
        <v>6800001000000</v>
      </c>
      <c r="K17" s="13"/>
      <c r="L17" s="16">
        <f t="shared" si="0"/>
        <v>1.0319497945288219</v>
      </c>
    </row>
    <row r="18" spans="1:12" ht="21.75" customHeight="1">
      <c r="A18" s="60" t="s">
        <v>460</v>
      </c>
      <c r="B18" s="60"/>
      <c r="D18" s="15">
        <v>612002607</v>
      </c>
      <c r="E18" s="13"/>
      <c r="F18" s="15">
        <v>2177</v>
      </c>
      <c r="G18" s="13"/>
      <c r="H18" s="15">
        <v>1620850</v>
      </c>
      <c r="I18" s="13"/>
      <c r="J18" s="15">
        <v>610383934</v>
      </c>
      <c r="K18" s="13"/>
      <c r="L18" s="16">
        <f t="shared" si="0"/>
        <v>9.2630218035996456E-5</v>
      </c>
    </row>
    <row r="19" spans="1:12" ht="21.75" customHeight="1" thickBot="1">
      <c r="A19" s="63" t="s">
        <v>55</v>
      </c>
      <c r="B19" s="63"/>
      <c r="D19" s="18">
        <f>SUM(D9:D18)</f>
        <v>192942269269101</v>
      </c>
      <c r="E19" s="13"/>
      <c r="F19" s="18">
        <f>SUM(F9:F18)</f>
        <v>485418910945964</v>
      </c>
      <c r="G19" s="13"/>
      <c r="H19" s="18">
        <f>SUM(H9:H18)</f>
        <v>433077865799850</v>
      </c>
      <c r="I19" s="13"/>
      <c r="J19" s="18">
        <f>SUM(J9:J18)</f>
        <v>245283314415215</v>
      </c>
      <c r="K19" s="13"/>
      <c r="L19" s="19">
        <f>SUM(L9:L18)</f>
        <v>37.223533630675867</v>
      </c>
    </row>
    <row r="20" spans="1:12">
      <c r="D20" s="13"/>
      <c r="E20" s="13"/>
      <c r="F20" s="13"/>
      <c r="G20" s="13"/>
      <c r="H20" s="13"/>
      <c r="I20" s="13"/>
      <c r="J20" s="13"/>
      <c r="K20" s="13"/>
      <c r="L20" s="13"/>
    </row>
  </sheetData>
  <mergeCells count="18">
    <mergeCell ref="A19:B19"/>
    <mergeCell ref="J6:L6"/>
    <mergeCell ref="A11:B11"/>
    <mergeCell ref="A14:B14"/>
    <mergeCell ref="A12:B12"/>
    <mergeCell ref="A13:B13"/>
    <mergeCell ref="A15:B15"/>
    <mergeCell ref="A16:B16"/>
    <mergeCell ref="A17:B17"/>
    <mergeCell ref="A18:B18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8"/>
  <sheetViews>
    <sheetView rightToLeft="1" topLeftCell="A3" workbookViewId="0">
      <selection activeCell="F28" sqref="F28:F29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.28515625" bestFit="1" customWidth="1"/>
  </cols>
  <sheetData>
    <row r="1" spans="1:13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3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</row>
    <row r="3" spans="1:13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14.45" customHeight="1"/>
    <row r="5" spans="1:13" ht="29.1" customHeight="1">
      <c r="A5" s="1" t="s">
        <v>328</v>
      </c>
      <c r="B5" s="55" t="s">
        <v>329</v>
      </c>
      <c r="C5" s="55"/>
      <c r="D5" s="55"/>
      <c r="E5" s="55"/>
      <c r="F5" s="55"/>
      <c r="G5" s="55"/>
      <c r="H5" s="55"/>
      <c r="I5" s="55"/>
      <c r="J5" s="55"/>
    </row>
    <row r="6" spans="1:13" ht="14.45" customHeight="1"/>
    <row r="7" spans="1:13" ht="14.45" customHeight="1">
      <c r="A7" s="56" t="s">
        <v>330</v>
      </c>
      <c r="B7" s="56"/>
      <c r="D7" s="2" t="s">
        <v>331</v>
      </c>
      <c r="F7" s="2" t="s">
        <v>324</v>
      </c>
      <c r="H7" s="2" t="s">
        <v>332</v>
      </c>
      <c r="J7" s="2" t="s">
        <v>333</v>
      </c>
    </row>
    <row r="8" spans="1:13" ht="21.75" customHeight="1">
      <c r="A8" s="58" t="s">
        <v>334</v>
      </c>
      <c r="B8" s="58"/>
      <c r="D8" s="21" t="s">
        <v>335</v>
      </c>
      <c r="E8" s="13"/>
      <c r="F8" s="12">
        <f>'درآمد سرمایه گذاری در سهام'!J57</f>
        <v>550693571069</v>
      </c>
      <c r="G8" s="13"/>
      <c r="H8" s="14">
        <f>F8/F$13*100</f>
        <v>4.1813033351740154</v>
      </c>
      <c r="I8" s="13"/>
      <c r="J8" s="14">
        <f>F8/658946882498757*100</f>
        <v>8.3571769697239409E-2</v>
      </c>
      <c r="M8" s="20"/>
    </row>
    <row r="9" spans="1:13" ht="21.75" customHeight="1">
      <c r="A9" s="60" t="s">
        <v>336</v>
      </c>
      <c r="B9" s="60"/>
      <c r="D9" s="24" t="s">
        <v>337</v>
      </c>
      <c r="E9" s="13"/>
      <c r="F9" s="15">
        <f>'درآمد سرمایه گذاری در صندوق'!J31</f>
        <v>100627882791</v>
      </c>
      <c r="G9" s="13"/>
      <c r="H9" s="16">
        <f t="shared" ref="H9:H12" si="0">F9/F$13*100</f>
        <v>0.76404687475966371</v>
      </c>
      <c r="I9" s="13"/>
      <c r="J9" s="16">
        <f t="shared" ref="J9:J12" si="1">F9/658946882498757*100</f>
        <v>1.5271015838092204E-2</v>
      </c>
      <c r="M9" s="20"/>
    </row>
    <row r="10" spans="1:13" ht="21.75" customHeight="1">
      <c r="A10" s="60" t="s">
        <v>338</v>
      </c>
      <c r="B10" s="60"/>
      <c r="D10" s="24" t="s">
        <v>339</v>
      </c>
      <c r="E10" s="13"/>
      <c r="F10" s="15">
        <f>'درآمد سرمایه گذاری در اوراق به'!J107</f>
        <v>7269876045282</v>
      </c>
      <c r="G10" s="13"/>
      <c r="H10" s="16">
        <f t="shared" si="0"/>
        <v>55.198677724586318</v>
      </c>
      <c r="I10" s="13"/>
      <c r="J10" s="16">
        <f t="shared" si="1"/>
        <v>1.1032567629297061</v>
      </c>
      <c r="M10" s="20"/>
    </row>
    <row r="11" spans="1:13" ht="21.75" customHeight="1">
      <c r="A11" s="60" t="s">
        <v>340</v>
      </c>
      <c r="B11" s="60"/>
      <c r="D11" s="24" t="s">
        <v>341</v>
      </c>
      <c r="E11" s="13"/>
      <c r="F11" s="15">
        <f>'سود سپرده بانکی'!G21</f>
        <v>5241318453069</v>
      </c>
      <c r="G11" s="13"/>
      <c r="H11" s="16">
        <f t="shared" si="0"/>
        <v>39.796255994026438</v>
      </c>
      <c r="I11" s="13"/>
      <c r="J11" s="16">
        <f t="shared" si="1"/>
        <v>0.7954083390141673</v>
      </c>
      <c r="M11" s="20"/>
    </row>
    <row r="12" spans="1:13" ht="21.75" customHeight="1">
      <c r="A12" s="62" t="s">
        <v>342</v>
      </c>
      <c r="B12" s="62"/>
      <c r="D12" s="25" t="s">
        <v>343</v>
      </c>
      <c r="E12" s="13"/>
      <c r="F12" s="17">
        <f>'سایر درآمدها'!D11</f>
        <v>7864834001</v>
      </c>
      <c r="G12" s="13"/>
      <c r="H12" s="16">
        <f t="shared" si="0"/>
        <v>5.9716071453557763E-2</v>
      </c>
      <c r="I12" s="13"/>
      <c r="J12" s="16">
        <f t="shared" si="1"/>
        <v>1.1935459761454803E-3</v>
      </c>
      <c r="M12" s="20"/>
    </row>
    <row r="13" spans="1:13" ht="21.75" customHeight="1">
      <c r="A13" s="63" t="s">
        <v>55</v>
      </c>
      <c r="B13" s="63"/>
      <c r="D13" s="18"/>
      <c r="E13" s="13"/>
      <c r="F13" s="18">
        <f>SUM(F8:F12)</f>
        <v>13170380786212</v>
      </c>
      <c r="G13" s="13"/>
      <c r="H13" s="19">
        <f>SUM(H8:H12)</f>
        <v>100</v>
      </c>
      <c r="I13" s="13"/>
      <c r="J13" s="19">
        <f>SUM(J8:J12)</f>
        <v>1.9987014334553503</v>
      </c>
      <c r="M13" s="20"/>
    </row>
    <row r="14" spans="1:13">
      <c r="D14" s="13"/>
      <c r="E14" s="13"/>
      <c r="F14" s="13"/>
      <c r="G14" s="13"/>
      <c r="H14" s="13"/>
      <c r="I14" s="13"/>
      <c r="J14" s="13"/>
    </row>
    <row r="15" spans="1:13">
      <c r="D15" s="13"/>
      <c r="E15" s="13"/>
      <c r="F15" s="13"/>
      <c r="G15" s="13"/>
      <c r="H15" s="13"/>
      <c r="I15" s="13"/>
      <c r="J15" s="13"/>
    </row>
    <row r="16" spans="1:13">
      <c r="D16" s="13"/>
      <c r="E16" s="13"/>
      <c r="F16" s="23"/>
      <c r="G16" s="13"/>
      <c r="H16" s="13"/>
      <c r="I16" s="13"/>
      <c r="J16" s="13"/>
    </row>
    <row r="17" spans="4:10">
      <c r="D17" s="13"/>
      <c r="E17" s="13"/>
      <c r="F17" s="23"/>
      <c r="G17" s="13"/>
      <c r="H17" s="13"/>
      <c r="I17" s="13"/>
      <c r="J17" s="13"/>
    </row>
    <row r="18" spans="4:10">
      <c r="D18" s="13"/>
      <c r="E18" s="13"/>
      <c r="F18" s="23"/>
      <c r="G18" s="13"/>
      <c r="H18" s="13"/>
      <c r="I18" s="13"/>
      <c r="J18" s="13"/>
    </row>
    <row r="19" spans="4:10">
      <c r="F19" s="20"/>
    </row>
    <row r="20" spans="4:10">
      <c r="F20" s="20"/>
    </row>
    <row r="21" spans="4:10">
      <c r="F21" s="20"/>
    </row>
    <row r="22" spans="4:10">
      <c r="F22" s="20"/>
    </row>
    <row r="23" spans="4:10">
      <c r="F23" s="20"/>
    </row>
    <row r="24" spans="4:10">
      <c r="F24" s="20"/>
    </row>
    <row r="25" spans="4:10">
      <c r="F25" s="20"/>
    </row>
    <row r="26" spans="4:10">
      <c r="F26" s="20"/>
    </row>
    <row r="28" spans="4:10">
      <c r="F28" s="2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64"/>
  <sheetViews>
    <sheetView rightToLeft="1" topLeftCell="A38" workbookViewId="0">
      <selection activeCell="D57" sqref="D57:J57"/>
    </sheetView>
  </sheetViews>
  <sheetFormatPr defaultRowHeight="18.75"/>
  <cols>
    <col min="1" max="1" width="5.140625" customWidth="1"/>
    <col min="2" max="2" width="18.140625" customWidth="1"/>
    <col min="3" max="3" width="1.28515625" customWidth="1"/>
    <col min="4" max="4" width="14.7109375" style="13" bestFit="1" customWidth="1"/>
    <col min="5" max="5" width="1.28515625" style="13" customWidth="1"/>
    <col min="6" max="6" width="16.7109375" style="13" bestFit="1" customWidth="1"/>
    <col min="7" max="7" width="1.28515625" style="13" customWidth="1"/>
    <col min="8" max="8" width="15" style="13" bestFit="1" customWidth="1"/>
    <col min="9" max="9" width="1.28515625" style="13" customWidth="1"/>
    <col min="10" max="10" width="15.8554687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5" style="13" bestFit="1" customWidth="1"/>
    <col min="15" max="16" width="1.28515625" style="13" customWidth="1"/>
    <col min="17" max="17" width="19.7109375" style="13" bestFit="1" customWidth="1"/>
    <col min="18" max="18" width="1.28515625" style="13" customWidth="1"/>
    <col min="19" max="19" width="16" style="13" bestFit="1" customWidth="1"/>
    <col min="20" max="20" width="1.28515625" style="13" customWidth="1"/>
    <col min="21" max="21" width="17.5703125" style="13" bestFit="1" customWidth="1"/>
    <col min="22" max="22" width="1.28515625" style="13" customWidth="1"/>
    <col min="23" max="23" width="17.28515625" style="13" bestFit="1" customWidth="1"/>
    <col min="24" max="24" width="0.28515625" style="13" customWidth="1"/>
    <col min="25" max="25" width="9.140625" style="13"/>
    <col min="26" max="26" width="18.85546875" style="15" bestFit="1" customWidth="1"/>
    <col min="27" max="27" width="16" bestFit="1" customWidth="1"/>
  </cols>
  <sheetData>
    <row r="1" spans="1:27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7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7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7" ht="14.45" customHeight="1"/>
    <row r="5" spans="1:27" ht="14.45" customHeight="1">
      <c r="A5" s="1" t="s">
        <v>344</v>
      </c>
      <c r="B5" s="55" t="s">
        <v>345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7" ht="14.45" customHeight="1">
      <c r="D6" s="56" t="s">
        <v>346</v>
      </c>
      <c r="E6" s="56"/>
      <c r="F6" s="56"/>
      <c r="G6" s="56"/>
      <c r="H6" s="56"/>
      <c r="I6" s="56"/>
      <c r="J6" s="56"/>
      <c r="K6" s="56"/>
      <c r="L6" s="56"/>
      <c r="N6" s="56" t="s">
        <v>347</v>
      </c>
      <c r="O6" s="56"/>
      <c r="P6" s="56"/>
      <c r="Q6" s="56"/>
      <c r="R6" s="56"/>
      <c r="S6" s="56"/>
      <c r="T6" s="56"/>
      <c r="U6" s="56"/>
      <c r="V6" s="56"/>
      <c r="W6" s="56"/>
    </row>
    <row r="7" spans="1:27" ht="14.45" customHeight="1">
      <c r="D7" s="22"/>
      <c r="E7" s="22"/>
      <c r="F7" s="22"/>
      <c r="G7" s="22"/>
      <c r="H7" s="22"/>
      <c r="I7" s="22"/>
      <c r="J7" s="57" t="s">
        <v>55</v>
      </c>
      <c r="K7" s="57"/>
      <c r="L7" s="57"/>
      <c r="N7" s="22"/>
      <c r="O7" s="22"/>
      <c r="P7" s="22"/>
      <c r="Q7" s="22"/>
      <c r="R7" s="22"/>
      <c r="S7" s="22"/>
      <c r="T7" s="22"/>
      <c r="U7" s="57" t="s">
        <v>55</v>
      </c>
      <c r="V7" s="57"/>
      <c r="W7" s="57"/>
    </row>
    <row r="8" spans="1:27" ht="14.45" customHeight="1">
      <c r="A8" s="56" t="s">
        <v>348</v>
      </c>
      <c r="B8" s="56"/>
      <c r="D8" s="2" t="s">
        <v>349</v>
      </c>
      <c r="F8" s="2" t="s">
        <v>350</v>
      </c>
      <c r="H8" s="2" t="s">
        <v>351</v>
      </c>
      <c r="J8" s="4" t="s">
        <v>324</v>
      </c>
      <c r="K8" s="22"/>
      <c r="L8" s="4" t="s">
        <v>332</v>
      </c>
      <c r="N8" s="2" t="s">
        <v>349</v>
      </c>
      <c r="P8" s="56" t="s">
        <v>350</v>
      </c>
      <c r="Q8" s="56"/>
      <c r="S8" s="2" t="s">
        <v>351</v>
      </c>
      <c r="U8" s="4" t="s">
        <v>324</v>
      </c>
      <c r="V8" s="22"/>
      <c r="W8" s="4" t="s">
        <v>332</v>
      </c>
    </row>
    <row r="9" spans="1:27" ht="21.75" customHeight="1">
      <c r="A9" s="58" t="s">
        <v>33</v>
      </c>
      <c r="B9" s="58"/>
      <c r="D9" s="12">
        <v>0</v>
      </c>
      <c r="F9" s="12">
        <v>-1868431686</v>
      </c>
      <c r="H9" s="12">
        <v>2324805658</v>
      </c>
      <c r="J9" s="12">
        <f>D9+F9+H9</f>
        <v>456373972</v>
      </c>
      <c r="L9" s="14">
        <f>J9/13170380786212*100</f>
        <v>3.4651539648555604E-3</v>
      </c>
      <c r="N9" s="12">
        <v>0</v>
      </c>
      <c r="P9" s="59">
        <v>-1504769576</v>
      </c>
      <c r="Q9" s="59"/>
      <c r="S9" s="12">
        <v>2324805658</v>
      </c>
      <c r="U9" s="12">
        <f>N9+P9+S9</f>
        <v>820036082</v>
      </c>
      <c r="W9" s="14">
        <f>U9/51380832180627*100</f>
        <v>1.5959961082708824E-3</v>
      </c>
    </row>
    <row r="10" spans="1:27" ht="21.75" customHeight="1">
      <c r="A10" s="60" t="s">
        <v>46</v>
      </c>
      <c r="B10" s="60"/>
      <c r="D10" s="15">
        <v>0</v>
      </c>
      <c r="F10" s="15">
        <v>9223636885</v>
      </c>
      <c r="H10" s="15">
        <v>-2319795417</v>
      </c>
      <c r="J10" s="15">
        <f>D10+F10+H10</f>
        <v>6903841468</v>
      </c>
      <c r="L10" s="16">
        <f t="shared" ref="L10:L56" si="0">J10/13170380786212*100</f>
        <v>5.2419452254771515E-2</v>
      </c>
      <c r="N10" s="15">
        <v>15837832412</v>
      </c>
      <c r="P10" s="61">
        <v>-2494636930</v>
      </c>
      <c r="Q10" s="61"/>
      <c r="S10" s="15">
        <v>-2319795417</v>
      </c>
      <c r="U10" s="15">
        <f>N10+P10+S10</f>
        <v>11023400065</v>
      </c>
      <c r="W10" s="16">
        <f t="shared" ref="W10:W56" si="1">U10/51380832180627*100</f>
        <v>2.1454304255422985E-2</v>
      </c>
    </row>
    <row r="11" spans="1:27" ht="21.75" customHeight="1">
      <c r="A11" s="60" t="s">
        <v>36</v>
      </c>
      <c r="B11" s="60"/>
      <c r="D11" s="15">
        <v>0</v>
      </c>
      <c r="F11" s="15">
        <v>17733681073</v>
      </c>
      <c r="H11" s="15">
        <v>-464110660</v>
      </c>
      <c r="J11" s="15">
        <f t="shared" ref="J11:J56" si="2">D11+F11+H11</f>
        <v>17269570413</v>
      </c>
      <c r="L11" s="16">
        <f t="shared" si="0"/>
        <v>0.13112430607229991</v>
      </c>
      <c r="N11" s="15">
        <v>0</v>
      </c>
      <c r="P11" s="61">
        <v>29113613406</v>
      </c>
      <c r="Q11" s="61"/>
      <c r="S11" s="15">
        <v>4036969034</v>
      </c>
      <c r="U11" s="15">
        <f t="shared" ref="U11:U56" si="3">N11+P11+S11</f>
        <v>33150582440</v>
      </c>
      <c r="W11" s="16">
        <f t="shared" si="1"/>
        <v>6.4519356797220845E-2</v>
      </c>
      <c r="Z11" s="6"/>
      <c r="AA11" s="15"/>
    </row>
    <row r="12" spans="1:27" ht="21.75" customHeight="1">
      <c r="A12" s="60" t="s">
        <v>27</v>
      </c>
      <c r="B12" s="60"/>
      <c r="D12" s="15">
        <v>0</v>
      </c>
      <c r="F12" s="15">
        <v>1128588736</v>
      </c>
      <c r="H12" s="15">
        <v>2784878415</v>
      </c>
      <c r="J12" s="15">
        <f t="shared" si="2"/>
        <v>3913467151</v>
      </c>
      <c r="L12" s="16">
        <f t="shared" si="0"/>
        <v>2.9714153406232471E-2</v>
      </c>
      <c r="N12" s="15">
        <v>0</v>
      </c>
      <c r="P12" s="61">
        <v>3870773441</v>
      </c>
      <c r="Q12" s="61"/>
      <c r="S12" s="15">
        <v>7307886709</v>
      </c>
      <c r="U12" s="15">
        <f t="shared" si="3"/>
        <v>11178660150</v>
      </c>
      <c r="W12" s="16">
        <f t="shared" si="1"/>
        <v>2.1756479363163921E-2</v>
      </c>
      <c r="Z12" s="6"/>
      <c r="AA12" s="15"/>
    </row>
    <row r="13" spans="1:27" ht="21.75" customHeight="1">
      <c r="A13" s="60" t="s">
        <v>22</v>
      </c>
      <c r="B13" s="60"/>
      <c r="D13" s="15">
        <v>0</v>
      </c>
      <c r="F13" s="15">
        <v>5557463689</v>
      </c>
      <c r="H13" s="15">
        <v>-5260</v>
      </c>
      <c r="J13" s="15">
        <f t="shared" si="2"/>
        <v>5557458429</v>
      </c>
      <c r="L13" s="16">
        <f t="shared" si="0"/>
        <v>4.2196641989410609E-2</v>
      </c>
      <c r="N13" s="15">
        <v>0</v>
      </c>
      <c r="P13" s="61">
        <v>11355883771</v>
      </c>
      <c r="Q13" s="61"/>
      <c r="S13" s="15">
        <v>-5260</v>
      </c>
      <c r="U13" s="15">
        <f t="shared" si="3"/>
        <v>11355878511</v>
      </c>
      <c r="W13" s="16">
        <f t="shared" si="1"/>
        <v>2.2101390789232296E-2</v>
      </c>
      <c r="Z13" s="6"/>
      <c r="AA13" s="15"/>
    </row>
    <row r="14" spans="1:27" ht="21.75" customHeight="1">
      <c r="A14" s="60" t="s">
        <v>47</v>
      </c>
      <c r="B14" s="60"/>
      <c r="D14" s="15">
        <v>0</v>
      </c>
      <c r="F14" s="15">
        <v>5705860903</v>
      </c>
      <c r="H14" s="15">
        <v>202178370</v>
      </c>
      <c r="J14" s="15">
        <f t="shared" si="2"/>
        <v>5908039273</v>
      </c>
      <c r="L14" s="16">
        <f t="shared" si="0"/>
        <v>4.4858530432051701E-2</v>
      </c>
      <c r="N14" s="15">
        <v>0</v>
      </c>
      <c r="P14" s="61">
        <v>12001066265</v>
      </c>
      <c r="Q14" s="61"/>
      <c r="S14" s="15">
        <v>202178370</v>
      </c>
      <c r="U14" s="15">
        <f t="shared" si="3"/>
        <v>12203244635</v>
      </c>
      <c r="W14" s="16">
        <f t="shared" si="1"/>
        <v>2.3750578021196785E-2</v>
      </c>
      <c r="Z14" s="6"/>
      <c r="AA14" s="15"/>
    </row>
    <row r="15" spans="1:27" ht="21.75" customHeight="1">
      <c r="A15" s="60" t="s">
        <v>35</v>
      </c>
      <c r="B15" s="60"/>
      <c r="D15" s="15">
        <v>0</v>
      </c>
      <c r="F15" s="15">
        <v>0</v>
      </c>
      <c r="H15" s="15">
        <v>20452427502</v>
      </c>
      <c r="J15" s="15">
        <f t="shared" si="2"/>
        <v>20452427502</v>
      </c>
      <c r="L15" s="16">
        <f t="shared" si="0"/>
        <v>0.15529108712947415</v>
      </c>
      <c r="N15" s="15">
        <v>0</v>
      </c>
      <c r="P15" s="61">
        <v>0</v>
      </c>
      <c r="Q15" s="61"/>
      <c r="S15" s="15">
        <v>82016255559</v>
      </c>
      <c r="U15" s="15">
        <f t="shared" si="3"/>
        <v>82016255559</v>
      </c>
      <c r="W15" s="16">
        <f t="shared" si="1"/>
        <v>0.15962422576317087</v>
      </c>
      <c r="Z15" s="6"/>
      <c r="AA15" s="15"/>
    </row>
    <row r="16" spans="1:27" ht="21.75" customHeight="1">
      <c r="A16" s="60" t="s">
        <v>37</v>
      </c>
      <c r="B16" s="60"/>
      <c r="D16" s="15">
        <v>0</v>
      </c>
      <c r="F16" s="15">
        <v>0</v>
      </c>
      <c r="H16" s="15">
        <v>-6116556831</v>
      </c>
      <c r="J16" s="15">
        <f t="shared" si="2"/>
        <v>-6116556831</v>
      </c>
      <c r="L16" s="16">
        <f t="shared" si="0"/>
        <v>-4.6441761481971655E-2</v>
      </c>
      <c r="N16" s="15">
        <v>0</v>
      </c>
      <c r="P16" s="61">
        <v>0</v>
      </c>
      <c r="Q16" s="61"/>
      <c r="S16" s="15">
        <v>-3642595329</v>
      </c>
      <c r="U16" s="15">
        <f t="shared" si="3"/>
        <v>-3642595329</v>
      </c>
      <c r="W16" s="16">
        <f t="shared" si="1"/>
        <v>-7.0894050843602931E-3</v>
      </c>
      <c r="Z16" s="6"/>
      <c r="AA16" s="15"/>
    </row>
    <row r="17" spans="1:27" ht="21.75" customHeight="1">
      <c r="A17" s="60" t="s">
        <v>43</v>
      </c>
      <c r="B17" s="60"/>
      <c r="D17" s="15">
        <v>0</v>
      </c>
      <c r="F17" s="15">
        <v>0</v>
      </c>
      <c r="H17" s="15">
        <v>26001338676</v>
      </c>
      <c r="J17" s="15">
        <f t="shared" si="2"/>
        <v>26001338676</v>
      </c>
      <c r="L17" s="16">
        <f t="shared" si="0"/>
        <v>0.19742283156475368</v>
      </c>
      <c r="N17" s="15">
        <v>0</v>
      </c>
      <c r="P17" s="61">
        <v>0</v>
      </c>
      <c r="Q17" s="61"/>
      <c r="S17" s="15">
        <v>36399560844</v>
      </c>
      <c r="U17" s="15">
        <f t="shared" si="3"/>
        <v>36399560844</v>
      </c>
      <c r="W17" s="16">
        <f t="shared" si="1"/>
        <v>7.0842684517134685E-2</v>
      </c>
      <c r="Z17" s="6"/>
      <c r="AA17" s="15"/>
    </row>
    <row r="18" spans="1:27" ht="21.75" customHeight="1">
      <c r="A18" s="60" t="s">
        <v>19</v>
      </c>
      <c r="B18" s="60"/>
      <c r="D18" s="15">
        <v>0</v>
      </c>
      <c r="F18" s="15">
        <v>14986099527</v>
      </c>
      <c r="H18" s="15">
        <v>18754965527</v>
      </c>
      <c r="J18" s="15">
        <f t="shared" si="2"/>
        <v>33741065054</v>
      </c>
      <c r="L18" s="16">
        <f t="shared" si="0"/>
        <v>0.25618898649705962</v>
      </c>
      <c r="N18" s="15">
        <v>0</v>
      </c>
      <c r="P18" s="61">
        <v>51490824399</v>
      </c>
      <c r="Q18" s="61"/>
      <c r="S18" s="15">
        <v>24483163767</v>
      </c>
      <c r="U18" s="15">
        <f t="shared" si="3"/>
        <v>75973988166</v>
      </c>
      <c r="W18" s="16">
        <f t="shared" si="1"/>
        <v>0.14786445633834203</v>
      </c>
      <c r="Z18" s="6"/>
      <c r="AA18" s="15"/>
    </row>
    <row r="19" spans="1:27" ht="21.75" customHeight="1">
      <c r="A19" s="60" t="s">
        <v>38</v>
      </c>
      <c r="B19" s="60"/>
      <c r="D19" s="15">
        <v>0</v>
      </c>
      <c r="F19" s="15">
        <v>34547080</v>
      </c>
      <c r="H19" s="15">
        <v>0</v>
      </c>
      <c r="J19" s="15">
        <f t="shared" si="2"/>
        <v>34547080</v>
      </c>
      <c r="L19" s="16">
        <f t="shared" si="0"/>
        <v>2.6230889266441829E-4</v>
      </c>
      <c r="N19" s="15">
        <v>0</v>
      </c>
      <c r="P19" s="61">
        <v>7394939</v>
      </c>
      <c r="Q19" s="61"/>
      <c r="S19" s="15">
        <v>299079422</v>
      </c>
      <c r="U19" s="15">
        <f t="shared" si="3"/>
        <v>306474361</v>
      </c>
      <c r="W19" s="16">
        <f t="shared" si="1"/>
        <v>5.964760553558245E-4</v>
      </c>
      <c r="Z19" s="6"/>
      <c r="AA19" s="15"/>
    </row>
    <row r="20" spans="1:27" ht="21.75" customHeight="1">
      <c r="A20" s="60" t="s">
        <v>51</v>
      </c>
      <c r="B20" s="60"/>
      <c r="D20" s="15">
        <v>0</v>
      </c>
      <c r="F20" s="15">
        <v>722955264</v>
      </c>
      <c r="H20" s="15">
        <v>0</v>
      </c>
      <c r="J20" s="15">
        <f t="shared" si="2"/>
        <v>722955264</v>
      </c>
      <c r="L20" s="16">
        <f t="shared" si="0"/>
        <v>5.4892510378808327E-3</v>
      </c>
      <c r="N20" s="15">
        <v>0</v>
      </c>
      <c r="P20" s="61">
        <v>1261064462</v>
      </c>
      <c r="Q20" s="61"/>
      <c r="S20" s="15">
        <v>2897377002</v>
      </c>
      <c r="U20" s="15">
        <f t="shared" si="3"/>
        <v>4158441464</v>
      </c>
      <c r="W20" s="16">
        <f t="shared" si="1"/>
        <v>8.0933711804845546E-3</v>
      </c>
      <c r="Z20" s="6"/>
      <c r="AA20" s="15"/>
    </row>
    <row r="21" spans="1:27" ht="21.75" customHeight="1">
      <c r="A21" s="60" t="s">
        <v>352</v>
      </c>
      <c r="B21" s="60"/>
      <c r="D21" s="15">
        <v>0</v>
      </c>
      <c r="F21" s="15">
        <v>0</v>
      </c>
      <c r="H21" s="15">
        <v>0</v>
      </c>
      <c r="J21" s="15">
        <f t="shared" si="2"/>
        <v>0</v>
      </c>
      <c r="L21" s="16">
        <f t="shared" si="0"/>
        <v>0</v>
      </c>
      <c r="N21" s="15">
        <v>0</v>
      </c>
      <c r="P21" s="61">
        <v>0</v>
      </c>
      <c r="Q21" s="61"/>
      <c r="S21" s="15">
        <v>395274445</v>
      </c>
      <c r="U21" s="15">
        <f t="shared" si="3"/>
        <v>395274445</v>
      </c>
      <c r="W21" s="16">
        <f t="shared" si="1"/>
        <v>7.6930331453260725E-4</v>
      </c>
      <c r="Z21" s="6"/>
      <c r="AA21" s="15"/>
    </row>
    <row r="22" spans="1:27" ht="21.75" customHeight="1">
      <c r="A22" s="60" t="s">
        <v>39</v>
      </c>
      <c r="B22" s="60"/>
      <c r="D22" s="15">
        <v>0</v>
      </c>
      <c r="F22" s="15">
        <v>13362180471</v>
      </c>
      <c r="H22" s="15">
        <v>0</v>
      </c>
      <c r="J22" s="15">
        <f t="shared" si="2"/>
        <v>13362180471</v>
      </c>
      <c r="L22" s="16">
        <f t="shared" si="0"/>
        <v>0.10145629566753905</v>
      </c>
      <c r="N22" s="15">
        <v>0</v>
      </c>
      <c r="P22" s="61">
        <v>27158488358</v>
      </c>
      <c r="Q22" s="61"/>
      <c r="S22" s="15">
        <v>7261922009</v>
      </c>
      <c r="U22" s="15">
        <f t="shared" si="3"/>
        <v>34420410367</v>
      </c>
      <c r="W22" s="16">
        <f t="shared" si="1"/>
        <v>6.6990760768522783E-2</v>
      </c>
      <c r="Z22" s="6"/>
      <c r="AA22" s="15"/>
    </row>
    <row r="23" spans="1:27" ht="21.75" customHeight="1">
      <c r="A23" s="60" t="s">
        <v>353</v>
      </c>
      <c r="B23" s="60"/>
      <c r="D23" s="15">
        <v>0</v>
      </c>
      <c r="F23" s="15">
        <v>0</v>
      </c>
      <c r="H23" s="15">
        <v>0</v>
      </c>
      <c r="J23" s="15">
        <f t="shared" si="2"/>
        <v>0</v>
      </c>
      <c r="L23" s="16">
        <f t="shared" si="0"/>
        <v>0</v>
      </c>
      <c r="N23" s="15">
        <v>0</v>
      </c>
      <c r="P23" s="61">
        <v>0</v>
      </c>
      <c r="Q23" s="61"/>
      <c r="S23" s="15">
        <v>156783249</v>
      </c>
      <c r="U23" s="15">
        <f t="shared" si="3"/>
        <v>156783249</v>
      </c>
      <c r="W23" s="16">
        <f t="shared" si="1"/>
        <v>3.0513956731731309E-4</v>
      </c>
      <c r="Z23" s="6"/>
      <c r="AA23" s="15"/>
    </row>
    <row r="24" spans="1:27" ht="21.75" customHeight="1">
      <c r="A24" s="60" t="s">
        <v>45</v>
      </c>
      <c r="B24" s="60"/>
      <c r="D24" s="15">
        <v>0</v>
      </c>
      <c r="F24" s="15">
        <v>34239121577</v>
      </c>
      <c r="H24" s="15">
        <v>0</v>
      </c>
      <c r="J24" s="15">
        <f t="shared" si="2"/>
        <v>34239121577</v>
      </c>
      <c r="L24" s="16">
        <f t="shared" si="0"/>
        <v>0.25997062752236255</v>
      </c>
      <c r="N24" s="15">
        <v>0</v>
      </c>
      <c r="P24" s="61">
        <v>79549899237</v>
      </c>
      <c r="Q24" s="61"/>
      <c r="S24" s="15">
        <v>335746051</v>
      </c>
      <c r="U24" s="15">
        <f t="shared" si="3"/>
        <v>79885645288</v>
      </c>
      <c r="W24" s="16">
        <f t="shared" si="1"/>
        <v>0.15547752322727201</v>
      </c>
      <c r="Z24" s="6"/>
      <c r="AA24" s="15"/>
    </row>
    <row r="25" spans="1:27" ht="21.75" customHeight="1">
      <c r="A25" s="60" t="s">
        <v>354</v>
      </c>
      <c r="B25" s="60"/>
      <c r="D25" s="15">
        <v>0</v>
      </c>
      <c r="F25" s="15">
        <v>0</v>
      </c>
      <c r="H25" s="15">
        <v>0</v>
      </c>
      <c r="J25" s="15">
        <f t="shared" si="2"/>
        <v>0</v>
      </c>
      <c r="L25" s="16">
        <f t="shared" si="0"/>
        <v>0</v>
      </c>
      <c r="N25" s="15">
        <v>0</v>
      </c>
      <c r="P25" s="61">
        <v>0</v>
      </c>
      <c r="Q25" s="61"/>
      <c r="S25" s="15">
        <v>3184422206</v>
      </c>
      <c r="U25" s="15">
        <f t="shared" si="3"/>
        <v>3184422206</v>
      </c>
      <c r="W25" s="16">
        <f t="shared" si="1"/>
        <v>6.1976851499899949E-3</v>
      </c>
      <c r="Z25" s="6"/>
      <c r="AA25" s="15"/>
    </row>
    <row r="26" spans="1:27" ht="21.75" customHeight="1">
      <c r="A26" s="60" t="s">
        <v>44</v>
      </c>
      <c r="B26" s="60"/>
      <c r="D26" s="15">
        <v>0</v>
      </c>
      <c r="F26" s="15">
        <v>9824771145</v>
      </c>
      <c r="H26" s="15">
        <v>0</v>
      </c>
      <c r="J26" s="15">
        <f t="shared" si="2"/>
        <v>9824771145</v>
      </c>
      <c r="L26" s="16">
        <f t="shared" si="0"/>
        <v>7.4597472195226874E-2</v>
      </c>
      <c r="N26" s="15">
        <v>0</v>
      </c>
      <c r="P26" s="61">
        <v>15985049698</v>
      </c>
      <c r="Q26" s="61"/>
      <c r="S26" s="15">
        <v>2900838896</v>
      </c>
      <c r="U26" s="15">
        <f t="shared" si="3"/>
        <v>18885888594</v>
      </c>
      <c r="W26" s="16">
        <f t="shared" si="1"/>
        <v>3.6756681027678782E-2</v>
      </c>
      <c r="Z26" s="6"/>
      <c r="AA26" s="15"/>
    </row>
    <row r="27" spans="1:27" ht="21.75" customHeight="1">
      <c r="A27" s="60" t="s">
        <v>355</v>
      </c>
      <c r="B27" s="60"/>
      <c r="D27" s="15">
        <v>0</v>
      </c>
      <c r="F27" s="15">
        <v>0</v>
      </c>
      <c r="H27" s="15">
        <v>0</v>
      </c>
      <c r="J27" s="15">
        <f t="shared" si="2"/>
        <v>0</v>
      </c>
      <c r="L27" s="16">
        <f t="shared" si="0"/>
        <v>0</v>
      </c>
      <c r="N27" s="15">
        <v>0</v>
      </c>
      <c r="P27" s="61">
        <v>0</v>
      </c>
      <c r="Q27" s="61"/>
      <c r="S27" s="15">
        <v>7785481725</v>
      </c>
      <c r="U27" s="15">
        <f t="shared" si="3"/>
        <v>7785481725</v>
      </c>
      <c r="W27" s="16">
        <f t="shared" si="1"/>
        <v>1.5152502196987567E-2</v>
      </c>
      <c r="Z27" s="6"/>
      <c r="AA27" s="15"/>
    </row>
    <row r="28" spans="1:27" ht="21.75" customHeight="1">
      <c r="A28" s="60" t="s">
        <v>356</v>
      </c>
      <c r="B28" s="60"/>
      <c r="D28" s="15">
        <v>0</v>
      </c>
      <c r="F28" s="15">
        <v>0</v>
      </c>
      <c r="H28" s="15">
        <v>0</v>
      </c>
      <c r="J28" s="15">
        <f t="shared" si="2"/>
        <v>0</v>
      </c>
      <c r="L28" s="16">
        <f t="shared" si="0"/>
        <v>0</v>
      </c>
      <c r="N28" s="15">
        <v>0</v>
      </c>
      <c r="P28" s="61">
        <v>0</v>
      </c>
      <c r="Q28" s="61"/>
      <c r="S28" s="15">
        <v>1851693231</v>
      </c>
      <c r="U28" s="15">
        <f t="shared" si="3"/>
        <v>1851693231</v>
      </c>
      <c r="W28" s="16">
        <f t="shared" si="1"/>
        <v>3.6038599462353119E-3</v>
      </c>
      <c r="Z28" s="6"/>
      <c r="AA28" s="15"/>
    </row>
    <row r="29" spans="1:27" ht="21.75" customHeight="1">
      <c r="A29" s="60" t="s">
        <v>34</v>
      </c>
      <c r="B29" s="60"/>
      <c r="D29" s="15">
        <v>0</v>
      </c>
      <c r="F29" s="15">
        <v>-7695528819</v>
      </c>
      <c r="H29" s="15">
        <v>0</v>
      </c>
      <c r="J29" s="15">
        <f t="shared" si="2"/>
        <v>-7695528819</v>
      </c>
      <c r="L29" s="16">
        <f t="shared" si="0"/>
        <v>-5.8430571931955132E-2</v>
      </c>
      <c r="N29" s="15">
        <v>0</v>
      </c>
      <c r="P29" s="61">
        <v>-8123942458</v>
      </c>
      <c r="Q29" s="61"/>
      <c r="S29" s="15">
        <v>7754338</v>
      </c>
      <c r="U29" s="15">
        <f t="shared" si="3"/>
        <v>-8116188120</v>
      </c>
      <c r="W29" s="16">
        <f t="shared" si="1"/>
        <v>-1.5796139874628551E-2</v>
      </c>
      <c r="Z29" s="6"/>
      <c r="AA29" s="15"/>
    </row>
    <row r="30" spans="1:27" ht="21.75" customHeight="1">
      <c r="A30" s="60" t="s">
        <v>23</v>
      </c>
      <c r="B30" s="60"/>
      <c r="D30" s="15">
        <v>0</v>
      </c>
      <c r="F30" s="15">
        <v>29906922494</v>
      </c>
      <c r="H30" s="15">
        <v>0</v>
      </c>
      <c r="J30" s="15">
        <f t="shared" si="2"/>
        <v>29906922494</v>
      </c>
      <c r="L30" s="16">
        <f t="shared" si="0"/>
        <v>0.22707712844042743</v>
      </c>
      <c r="N30" s="15">
        <v>0</v>
      </c>
      <c r="P30" s="61">
        <v>60166295662</v>
      </c>
      <c r="Q30" s="61"/>
      <c r="S30" s="15">
        <v>8801783780</v>
      </c>
      <c r="U30" s="15">
        <f t="shared" si="3"/>
        <v>68968079442</v>
      </c>
      <c r="W30" s="16">
        <f t="shared" si="1"/>
        <v>0.1342291989346257</v>
      </c>
      <c r="Z30" s="6"/>
      <c r="AA30" s="15"/>
    </row>
    <row r="31" spans="1:27" ht="21.75" customHeight="1">
      <c r="A31" s="60" t="s">
        <v>357</v>
      </c>
      <c r="B31" s="60"/>
      <c r="D31" s="15">
        <v>0</v>
      </c>
      <c r="F31" s="15">
        <v>0</v>
      </c>
      <c r="H31" s="15">
        <v>0</v>
      </c>
      <c r="J31" s="15">
        <f t="shared" si="2"/>
        <v>0</v>
      </c>
      <c r="L31" s="16">
        <f t="shared" si="0"/>
        <v>0</v>
      </c>
      <c r="N31" s="15">
        <v>0</v>
      </c>
      <c r="P31" s="61">
        <v>0</v>
      </c>
      <c r="Q31" s="61"/>
      <c r="S31" s="15">
        <v>12355425101</v>
      </c>
      <c r="U31" s="15">
        <f t="shared" si="3"/>
        <v>12355425101</v>
      </c>
      <c r="W31" s="16">
        <f t="shared" si="1"/>
        <v>2.4046759417140344E-2</v>
      </c>
      <c r="Z31" s="6"/>
      <c r="AA31" s="15"/>
    </row>
    <row r="32" spans="1:27" ht="21.75" customHeight="1">
      <c r="A32" s="60" t="s">
        <v>29</v>
      </c>
      <c r="B32" s="60"/>
      <c r="D32" s="15">
        <v>0</v>
      </c>
      <c r="F32" s="15">
        <v>1239787777</v>
      </c>
      <c r="H32" s="15">
        <v>0</v>
      </c>
      <c r="J32" s="15">
        <f t="shared" si="2"/>
        <v>1239787777</v>
      </c>
      <c r="L32" s="16">
        <f t="shared" si="0"/>
        <v>9.4134543042060492E-3</v>
      </c>
      <c r="N32" s="15">
        <v>0</v>
      </c>
      <c r="P32" s="61">
        <v>4529865513</v>
      </c>
      <c r="Q32" s="61"/>
      <c r="S32" s="15">
        <v>2355914164</v>
      </c>
      <c r="U32" s="15">
        <f t="shared" si="3"/>
        <v>6885779677</v>
      </c>
      <c r="W32" s="16">
        <f t="shared" si="1"/>
        <v>1.3401456116540408E-2</v>
      </c>
      <c r="Z32" s="6"/>
      <c r="AA32" s="15"/>
    </row>
    <row r="33" spans="1:27" ht="21.75" customHeight="1">
      <c r="A33" s="60" t="s">
        <v>40</v>
      </c>
      <c r="B33" s="60"/>
      <c r="D33" s="15">
        <v>0</v>
      </c>
      <c r="F33" s="15">
        <v>33078145681</v>
      </c>
      <c r="H33" s="15">
        <v>0</v>
      </c>
      <c r="J33" s="15">
        <f t="shared" si="2"/>
        <v>33078145681</v>
      </c>
      <c r="L33" s="16">
        <f t="shared" si="0"/>
        <v>0.25115557566588603</v>
      </c>
      <c r="N33" s="15">
        <v>0</v>
      </c>
      <c r="P33" s="61">
        <v>65654834765</v>
      </c>
      <c r="Q33" s="61"/>
      <c r="S33" s="15">
        <v>5153262891</v>
      </c>
      <c r="U33" s="15">
        <f t="shared" si="3"/>
        <v>70808097656</v>
      </c>
      <c r="W33" s="16">
        <f t="shared" si="1"/>
        <v>0.13781033636644366</v>
      </c>
      <c r="Z33" s="6"/>
      <c r="AA33" s="15"/>
    </row>
    <row r="34" spans="1:27" ht="21.75" customHeight="1">
      <c r="A34" s="60" t="s">
        <v>358</v>
      </c>
      <c r="B34" s="60"/>
      <c r="D34" s="15">
        <v>0</v>
      </c>
      <c r="F34" s="15">
        <v>0</v>
      </c>
      <c r="H34" s="15">
        <v>0</v>
      </c>
      <c r="J34" s="15">
        <f t="shared" si="2"/>
        <v>0</v>
      </c>
      <c r="L34" s="16">
        <f t="shared" si="0"/>
        <v>0</v>
      </c>
      <c r="N34" s="15">
        <v>0</v>
      </c>
      <c r="P34" s="61">
        <v>0</v>
      </c>
      <c r="Q34" s="61"/>
      <c r="S34" s="15">
        <v>2069259439</v>
      </c>
      <c r="U34" s="15">
        <f t="shared" si="3"/>
        <v>2069259439</v>
      </c>
      <c r="W34" s="16">
        <f t="shared" si="1"/>
        <v>4.0272984130066474E-3</v>
      </c>
      <c r="Z34" s="6"/>
      <c r="AA34" s="15"/>
    </row>
    <row r="35" spans="1:27" ht="21.75" customHeight="1">
      <c r="A35" s="60" t="s">
        <v>359</v>
      </c>
      <c r="B35" s="60"/>
      <c r="D35" s="15">
        <v>0</v>
      </c>
      <c r="F35" s="15">
        <v>0</v>
      </c>
      <c r="H35" s="15">
        <v>0</v>
      </c>
      <c r="J35" s="15">
        <f t="shared" si="2"/>
        <v>0</v>
      </c>
      <c r="L35" s="16">
        <f t="shared" si="0"/>
        <v>0</v>
      </c>
      <c r="N35" s="15">
        <v>0</v>
      </c>
      <c r="P35" s="61">
        <v>0</v>
      </c>
      <c r="Q35" s="61"/>
      <c r="S35" s="15">
        <v>1743534697</v>
      </c>
      <c r="U35" s="15">
        <f t="shared" si="3"/>
        <v>1743534697</v>
      </c>
      <c r="W35" s="16">
        <f t="shared" si="1"/>
        <v>3.3933562828851863E-3</v>
      </c>
      <c r="Z35" s="6"/>
      <c r="AA35" s="15"/>
    </row>
    <row r="36" spans="1:27" ht="21.75" customHeight="1">
      <c r="A36" s="60" t="s">
        <v>360</v>
      </c>
      <c r="B36" s="60"/>
      <c r="D36" s="15">
        <v>0</v>
      </c>
      <c r="F36" s="15">
        <v>0</v>
      </c>
      <c r="H36" s="15">
        <v>0</v>
      </c>
      <c r="J36" s="15">
        <f t="shared" si="2"/>
        <v>0</v>
      </c>
      <c r="L36" s="16">
        <f t="shared" si="0"/>
        <v>0</v>
      </c>
      <c r="N36" s="15">
        <v>0</v>
      </c>
      <c r="P36" s="61">
        <v>0</v>
      </c>
      <c r="Q36" s="61"/>
      <c r="S36" s="15">
        <v>4381427154</v>
      </c>
      <c r="U36" s="15">
        <f t="shared" si="3"/>
        <v>4381427154</v>
      </c>
      <c r="W36" s="16">
        <f t="shared" si="1"/>
        <v>8.5273573199384743E-3</v>
      </c>
      <c r="Z36" s="6"/>
      <c r="AA36" s="15"/>
    </row>
    <row r="37" spans="1:27" ht="21.75" customHeight="1">
      <c r="A37" s="60" t="s">
        <v>361</v>
      </c>
      <c r="B37" s="60"/>
      <c r="D37" s="15">
        <v>0</v>
      </c>
      <c r="F37" s="15">
        <v>0</v>
      </c>
      <c r="H37" s="15">
        <v>0</v>
      </c>
      <c r="J37" s="15">
        <f t="shared" si="2"/>
        <v>0</v>
      </c>
      <c r="L37" s="16">
        <f t="shared" si="0"/>
        <v>0</v>
      </c>
      <c r="N37" s="15">
        <v>0</v>
      </c>
      <c r="P37" s="61">
        <v>0</v>
      </c>
      <c r="Q37" s="61"/>
      <c r="S37" s="15">
        <v>361907437</v>
      </c>
      <c r="U37" s="15">
        <f t="shared" si="3"/>
        <v>361907437</v>
      </c>
      <c r="W37" s="16">
        <f t="shared" si="1"/>
        <v>7.0436273925601419E-4</v>
      </c>
      <c r="Z37" s="6"/>
      <c r="AA37" s="15"/>
    </row>
    <row r="38" spans="1:27" ht="21.75" customHeight="1">
      <c r="A38" s="60" t="s">
        <v>48</v>
      </c>
      <c r="B38" s="60"/>
      <c r="D38" s="15">
        <v>0</v>
      </c>
      <c r="F38" s="15">
        <v>4039037478</v>
      </c>
      <c r="H38" s="15">
        <v>0</v>
      </c>
      <c r="J38" s="15">
        <f t="shared" si="2"/>
        <v>4039037478</v>
      </c>
      <c r="L38" s="16">
        <f t="shared" si="0"/>
        <v>3.0667583144053406E-2</v>
      </c>
      <c r="N38" s="15">
        <v>0</v>
      </c>
      <c r="P38" s="61">
        <v>8867579259</v>
      </c>
      <c r="Q38" s="61"/>
      <c r="S38" s="15">
        <v>4498886107</v>
      </c>
      <c r="U38" s="15">
        <f t="shared" si="3"/>
        <v>13366465366</v>
      </c>
      <c r="W38" s="16">
        <f t="shared" si="1"/>
        <v>2.6014497622402835E-2</v>
      </c>
      <c r="Z38" s="6"/>
      <c r="AA38" s="15"/>
    </row>
    <row r="39" spans="1:27" ht="21.75" customHeight="1">
      <c r="A39" s="60" t="s">
        <v>20</v>
      </c>
      <c r="B39" s="60"/>
      <c r="D39" s="15">
        <v>0</v>
      </c>
      <c r="F39" s="15">
        <v>6941496253</v>
      </c>
      <c r="H39" s="15">
        <v>0</v>
      </c>
      <c r="J39" s="15">
        <f t="shared" si="2"/>
        <v>6941496253</v>
      </c>
      <c r="L39" s="16">
        <f t="shared" si="0"/>
        <v>5.2705357314095383E-2</v>
      </c>
      <c r="N39" s="15">
        <v>0</v>
      </c>
      <c r="P39" s="61">
        <v>15446514995</v>
      </c>
      <c r="Q39" s="61"/>
      <c r="S39" s="15">
        <v>11536909559</v>
      </c>
      <c r="U39" s="15">
        <f t="shared" si="3"/>
        <v>26983424554</v>
      </c>
      <c r="W39" s="16">
        <f t="shared" si="1"/>
        <v>5.2516519115807597E-2</v>
      </c>
      <c r="Z39" s="6"/>
      <c r="AA39" s="15"/>
    </row>
    <row r="40" spans="1:27" ht="21.75" customHeight="1">
      <c r="A40" s="60" t="s">
        <v>362</v>
      </c>
      <c r="B40" s="60"/>
      <c r="D40" s="15">
        <v>0</v>
      </c>
      <c r="F40" s="15">
        <v>0</v>
      </c>
      <c r="H40" s="15">
        <v>0</v>
      </c>
      <c r="J40" s="15">
        <f t="shared" si="2"/>
        <v>0</v>
      </c>
      <c r="L40" s="16">
        <f t="shared" si="0"/>
        <v>0</v>
      </c>
      <c r="N40" s="15">
        <v>0</v>
      </c>
      <c r="P40" s="61">
        <v>0</v>
      </c>
      <c r="Q40" s="61"/>
      <c r="S40" s="15">
        <v>3885017694</v>
      </c>
      <c r="U40" s="15">
        <f t="shared" si="3"/>
        <v>3885017694</v>
      </c>
      <c r="W40" s="16">
        <f t="shared" si="1"/>
        <v>7.5612198734780998E-3</v>
      </c>
      <c r="Z40" s="6"/>
      <c r="AA40" s="15"/>
    </row>
    <row r="41" spans="1:27" ht="21.75" customHeight="1">
      <c r="A41" s="60" t="s">
        <v>363</v>
      </c>
      <c r="B41" s="60"/>
      <c r="D41" s="15">
        <v>0</v>
      </c>
      <c r="F41" s="15">
        <v>0</v>
      </c>
      <c r="H41" s="15">
        <v>0</v>
      </c>
      <c r="J41" s="15">
        <f t="shared" si="2"/>
        <v>0</v>
      </c>
      <c r="L41" s="16">
        <f t="shared" si="0"/>
        <v>0</v>
      </c>
      <c r="N41" s="15">
        <v>0</v>
      </c>
      <c r="P41" s="61">
        <v>0</v>
      </c>
      <c r="Q41" s="61"/>
      <c r="S41" s="15">
        <v>603531122</v>
      </c>
      <c r="U41" s="15">
        <f t="shared" si="3"/>
        <v>603531122</v>
      </c>
      <c r="W41" s="16">
        <f t="shared" si="1"/>
        <v>1.1746230965631571E-3</v>
      </c>
      <c r="Z41" s="6"/>
      <c r="AA41" s="15"/>
    </row>
    <row r="42" spans="1:27" ht="21.75" customHeight="1">
      <c r="A42" s="60" t="s">
        <v>26</v>
      </c>
      <c r="B42" s="60"/>
      <c r="D42" s="15">
        <v>0</v>
      </c>
      <c r="F42" s="15">
        <v>39948131117</v>
      </c>
      <c r="H42" s="15">
        <v>0</v>
      </c>
      <c r="J42" s="15">
        <f t="shared" si="2"/>
        <v>39948131117</v>
      </c>
      <c r="L42" s="16">
        <f t="shared" si="0"/>
        <v>0.30331796601371985</v>
      </c>
      <c r="N42" s="15">
        <f>39058450511+8500</f>
        <v>39058459011</v>
      </c>
      <c r="P42" s="61">
        <v>14866701399</v>
      </c>
      <c r="Q42" s="61"/>
      <c r="S42" s="15">
        <v>0</v>
      </c>
      <c r="U42" s="15">
        <f t="shared" si="3"/>
        <v>53925160410</v>
      </c>
      <c r="W42" s="16">
        <f t="shared" si="1"/>
        <v>0.10495190155820858</v>
      </c>
      <c r="Z42" s="6"/>
      <c r="AA42" s="15"/>
    </row>
    <row r="43" spans="1:27" ht="21.75" customHeight="1">
      <c r="A43" s="60" t="s">
        <v>52</v>
      </c>
      <c r="B43" s="60"/>
      <c r="D43" s="15">
        <v>0</v>
      </c>
      <c r="F43" s="15">
        <v>-473132947</v>
      </c>
      <c r="H43" s="15">
        <v>0</v>
      </c>
      <c r="J43" s="15">
        <f t="shared" si="2"/>
        <v>-473132947</v>
      </c>
      <c r="L43" s="16">
        <f t="shared" si="0"/>
        <v>-3.592401424682575E-3</v>
      </c>
      <c r="N43" s="15">
        <v>0</v>
      </c>
      <c r="P43" s="61">
        <v>-473132947</v>
      </c>
      <c r="Q43" s="61"/>
      <c r="S43" s="15">
        <v>0</v>
      </c>
      <c r="U43" s="15">
        <f t="shared" si="3"/>
        <v>-473132947</v>
      </c>
      <c r="W43" s="16">
        <f t="shared" si="1"/>
        <v>-9.2083550795114117E-4</v>
      </c>
      <c r="Z43" s="6"/>
      <c r="AA43" s="15"/>
    </row>
    <row r="44" spans="1:27" ht="21.75" customHeight="1">
      <c r="A44" s="60" t="s">
        <v>24</v>
      </c>
      <c r="B44" s="60"/>
      <c r="D44" s="15">
        <v>0</v>
      </c>
      <c r="F44" s="15">
        <v>39358291556</v>
      </c>
      <c r="H44" s="15">
        <v>0</v>
      </c>
      <c r="J44" s="15">
        <f t="shared" si="2"/>
        <v>39358291556</v>
      </c>
      <c r="L44" s="16">
        <f t="shared" si="0"/>
        <v>0.29883943520603429</v>
      </c>
      <c r="N44" s="15">
        <v>0</v>
      </c>
      <c r="P44" s="61">
        <v>61878878139</v>
      </c>
      <c r="Q44" s="61"/>
      <c r="S44" s="15">
        <v>0</v>
      </c>
      <c r="U44" s="15">
        <f t="shared" si="3"/>
        <v>61878878139</v>
      </c>
      <c r="W44" s="16">
        <f t="shared" si="1"/>
        <v>0.12043183325927379</v>
      </c>
      <c r="AA44" s="20"/>
    </row>
    <row r="45" spans="1:27" ht="21.75" customHeight="1">
      <c r="A45" s="60" t="s">
        <v>21</v>
      </c>
      <c r="B45" s="60"/>
      <c r="D45" s="15">
        <v>0</v>
      </c>
      <c r="F45" s="15">
        <v>30284451346</v>
      </c>
      <c r="H45" s="15">
        <v>0</v>
      </c>
      <c r="J45" s="15">
        <f t="shared" si="2"/>
        <v>30284451346</v>
      </c>
      <c r="L45" s="16">
        <f t="shared" si="0"/>
        <v>0.22994362758064391</v>
      </c>
      <c r="N45" s="15">
        <v>0</v>
      </c>
      <c r="P45" s="61">
        <v>73731471584</v>
      </c>
      <c r="Q45" s="61"/>
      <c r="S45" s="15">
        <v>0</v>
      </c>
      <c r="U45" s="15">
        <f t="shared" si="3"/>
        <v>73731471584</v>
      </c>
      <c r="W45" s="16">
        <f t="shared" si="1"/>
        <v>0.14349995602406815</v>
      </c>
    </row>
    <row r="46" spans="1:27" ht="21.75" customHeight="1">
      <c r="A46" s="60" t="s">
        <v>32</v>
      </c>
      <c r="B46" s="60"/>
      <c r="D46" s="15">
        <v>0</v>
      </c>
      <c r="F46" s="15">
        <v>62356084268</v>
      </c>
      <c r="H46" s="15">
        <v>0</v>
      </c>
      <c r="J46" s="15">
        <f t="shared" si="2"/>
        <v>62356084268</v>
      </c>
      <c r="L46" s="16">
        <f t="shared" si="0"/>
        <v>0.47345695830814738</v>
      </c>
      <c r="N46" s="15">
        <v>0</v>
      </c>
      <c r="P46" s="61">
        <v>240179058961</v>
      </c>
      <c r="Q46" s="61"/>
      <c r="S46" s="15">
        <v>0</v>
      </c>
      <c r="U46" s="15">
        <f t="shared" si="3"/>
        <v>240179058961</v>
      </c>
      <c r="W46" s="16">
        <f t="shared" si="1"/>
        <v>0.46744875232199695</v>
      </c>
    </row>
    <row r="47" spans="1:27" ht="21.75" customHeight="1">
      <c r="A47" s="60" t="s">
        <v>25</v>
      </c>
      <c r="B47" s="60"/>
      <c r="D47" s="15">
        <v>0</v>
      </c>
      <c r="F47" s="15">
        <v>2146013698</v>
      </c>
      <c r="H47" s="15">
        <v>0</v>
      </c>
      <c r="J47" s="15">
        <f t="shared" si="2"/>
        <v>2146013698</v>
      </c>
      <c r="L47" s="16">
        <f t="shared" si="0"/>
        <v>1.6294241850977081E-2</v>
      </c>
      <c r="N47" s="15">
        <v>0</v>
      </c>
      <c r="P47" s="61">
        <v>5416998313</v>
      </c>
      <c r="Q47" s="61"/>
      <c r="S47" s="15">
        <v>0</v>
      </c>
      <c r="U47" s="15">
        <f t="shared" si="3"/>
        <v>5416998313</v>
      </c>
      <c r="W47" s="16">
        <f t="shared" si="1"/>
        <v>1.0542838804083177E-2</v>
      </c>
    </row>
    <row r="48" spans="1:27" ht="21.75" customHeight="1">
      <c r="A48" s="60" t="s">
        <v>28</v>
      </c>
      <c r="B48" s="60"/>
      <c r="D48" s="15">
        <v>0</v>
      </c>
      <c r="F48" s="15">
        <v>23286828476</v>
      </c>
      <c r="H48" s="15">
        <v>0</v>
      </c>
      <c r="J48" s="15">
        <f t="shared" si="2"/>
        <v>23286828476</v>
      </c>
      <c r="L48" s="16">
        <f t="shared" si="0"/>
        <v>0.17681211237551198</v>
      </c>
      <c r="N48" s="15">
        <v>0</v>
      </c>
      <c r="P48" s="61">
        <v>31794970563</v>
      </c>
      <c r="Q48" s="61"/>
      <c r="S48" s="15">
        <v>0</v>
      </c>
      <c r="U48" s="15">
        <f t="shared" si="3"/>
        <v>31794970563</v>
      </c>
      <c r="W48" s="16">
        <f t="shared" si="1"/>
        <v>6.1880995720789832E-2</v>
      </c>
    </row>
    <row r="49" spans="1:23" ht="21.75" customHeight="1">
      <c r="A49" s="60" t="s">
        <v>53</v>
      </c>
      <c r="B49" s="60"/>
      <c r="D49" s="15">
        <v>0</v>
      </c>
      <c r="F49" s="15">
        <v>383773266</v>
      </c>
      <c r="H49" s="15">
        <v>0</v>
      </c>
      <c r="J49" s="15">
        <f t="shared" si="2"/>
        <v>383773266</v>
      </c>
      <c r="L49" s="16">
        <f t="shared" si="0"/>
        <v>2.9139116949585095E-3</v>
      </c>
      <c r="N49" s="15">
        <v>0</v>
      </c>
      <c r="P49" s="61">
        <v>383773266</v>
      </c>
      <c r="Q49" s="61"/>
      <c r="S49" s="15">
        <v>0</v>
      </c>
      <c r="U49" s="15">
        <f t="shared" si="3"/>
        <v>383773266</v>
      </c>
      <c r="W49" s="16">
        <f t="shared" si="1"/>
        <v>7.4691913251008154E-4</v>
      </c>
    </row>
    <row r="50" spans="1:23" ht="21.75" customHeight="1">
      <c r="A50" s="60" t="s">
        <v>54</v>
      </c>
      <c r="B50" s="60"/>
      <c r="D50" s="15">
        <v>0</v>
      </c>
      <c r="F50" s="15">
        <v>-3855488699</v>
      </c>
      <c r="H50" s="15">
        <v>0</v>
      </c>
      <c r="J50" s="15">
        <f t="shared" si="2"/>
        <v>-3855488699</v>
      </c>
      <c r="L50" s="16">
        <f t="shared" si="0"/>
        <v>-2.9273934911861393E-2</v>
      </c>
      <c r="N50" s="15">
        <v>0</v>
      </c>
      <c r="P50" s="61">
        <v>-3855488699</v>
      </c>
      <c r="Q50" s="61"/>
      <c r="S50" s="15">
        <v>0</v>
      </c>
      <c r="U50" s="15">
        <f t="shared" si="3"/>
        <v>-3855488699</v>
      </c>
      <c r="W50" s="16">
        <f t="shared" si="1"/>
        <v>-7.5037490351386356E-3</v>
      </c>
    </row>
    <row r="51" spans="1:23" ht="21.75" customHeight="1">
      <c r="A51" s="60" t="s">
        <v>42</v>
      </c>
      <c r="B51" s="60"/>
      <c r="D51" s="15">
        <v>0</v>
      </c>
      <c r="F51" s="15">
        <v>10831384548</v>
      </c>
      <c r="H51" s="15">
        <v>0</v>
      </c>
      <c r="J51" s="15">
        <f t="shared" si="2"/>
        <v>10831384548</v>
      </c>
      <c r="L51" s="16">
        <f t="shared" si="0"/>
        <v>8.2240481302858895E-2</v>
      </c>
      <c r="N51" s="15">
        <v>0</v>
      </c>
      <c r="P51" s="61">
        <v>17175645206</v>
      </c>
      <c r="Q51" s="61"/>
      <c r="S51" s="15">
        <v>0</v>
      </c>
      <c r="U51" s="15">
        <f t="shared" si="3"/>
        <v>17175645206</v>
      </c>
      <c r="W51" s="16">
        <f t="shared" si="1"/>
        <v>3.3428117990809872E-2</v>
      </c>
    </row>
    <row r="52" spans="1:23" ht="21.75" customHeight="1">
      <c r="A52" s="60" t="s">
        <v>49</v>
      </c>
      <c r="B52" s="60"/>
      <c r="D52" s="15">
        <v>0</v>
      </c>
      <c r="F52" s="15">
        <v>65162945577</v>
      </c>
      <c r="H52" s="15">
        <v>0</v>
      </c>
      <c r="J52" s="15">
        <f t="shared" si="2"/>
        <v>65162945577</v>
      </c>
      <c r="L52" s="16">
        <f t="shared" si="0"/>
        <v>0.49476888052636064</v>
      </c>
      <c r="N52" s="15">
        <v>0</v>
      </c>
      <c r="P52" s="61">
        <v>87776427707</v>
      </c>
      <c r="Q52" s="61"/>
      <c r="S52" s="15">
        <v>0</v>
      </c>
      <c r="U52" s="15">
        <f t="shared" si="3"/>
        <v>87776427707</v>
      </c>
      <c r="W52" s="16">
        <f t="shared" si="1"/>
        <v>0.17083496701343007</v>
      </c>
    </row>
    <row r="53" spans="1:23" ht="21.75" customHeight="1">
      <c r="A53" s="60" t="s">
        <v>41</v>
      </c>
      <c r="B53" s="60"/>
      <c r="D53" s="15">
        <v>0</v>
      </c>
      <c r="F53" s="15">
        <v>12609872659</v>
      </c>
      <c r="H53" s="15">
        <v>0</v>
      </c>
      <c r="J53" s="15">
        <f t="shared" si="2"/>
        <v>12609872659</v>
      </c>
      <c r="L53" s="16">
        <f t="shared" si="0"/>
        <v>9.5744176753045793E-2</v>
      </c>
      <c r="N53" s="15">
        <v>0</v>
      </c>
      <c r="P53" s="61">
        <v>18812421420</v>
      </c>
      <c r="Q53" s="61"/>
      <c r="S53" s="15">
        <v>0</v>
      </c>
      <c r="U53" s="15">
        <f t="shared" si="3"/>
        <v>18812421420</v>
      </c>
      <c r="W53" s="16">
        <f t="shared" si="1"/>
        <v>3.6613695461112386E-2</v>
      </c>
    </row>
    <row r="54" spans="1:23" ht="21.75" customHeight="1">
      <c r="A54" s="60" t="s">
        <v>50</v>
      </c>
      <c r="B54" s="60"/>
      <c r="D54" s="15">
        <v>0</v>
      </c>
      <c r="F54" s="15">
        <v>14597431989</v>
      </c>
      <c r="H54" s="15">
        <v>0</v>
      </c>
      <c r="J54" s="15">
        <f t="shared" si="2"/>
        <v>14597431989</v>
      </c>
      <c r="L54" s="16">
        <f t="shared" si="0"/>
        <v>0.11083530708756706</v>
      </c>
      <c r="N54" s="15">
        <v>0</v>
      </c>
      <c r="P54" s="61">
        <v>26346931614</v>
      </c>
      <c r="Q54" s="61"/>
      <c r="S54" s="15">
        <v>0</v>
      </c>
      <c r="U54" s="15">
        <f t="shared" si="3"/>
        <v>26346931614</v>
      </c>
      <c r="W54" s="16">
        <f t="shared" si="1"/>
        <v>5.1277744045441984E-2</v>
      </c>
    </row>
    <row r="55" spans="1:23" ht="21.75" customHeight="1">
      <c r="A55" s="60" t="s">
        <v>31</v>
      </c>
      <c r="B55" s="60"/>
      <c r="D55" s="15">
        <v>0</v>
      </c>
      <c r="F55" s="15">
        <v>2168423013</v>
      </c>
      <c r="H55" s="15">
        <v>0</v>
      </c>
      <c r="J55" s="15">
        <f t="shared" si="2"/>
        <v>2168423013</v>
      </c>
      <c r="L55" s="16">
        <f t="shared" si="0"/>
        <v>1.6464391183511645E-2</v>
      </c>
      <c r="N55" s="15">
        <v>0</v>
      </c>
      <c r="P55" s="61">
        <v>3643131036</v>
      </c>
      <c r="Q55" s="61"/>
      <c r="S55" s="15">
        <v>0</v>
      </c>
      <c r="U55" s="15">
        <f t="shared" si="3"/>
        <v>3643131036</v>
      </c>
      <c r="W55" s="16">
        <f t="shared" si="1"/>
        <v>7.0904477046863255E-3</v>
      </c>
    </row>
    <row r="56" spans="1:23" ht="21.75" customHeight="1">
      <c r="A56" s="62" t="s">
        <v>30</v>
      </c>
      <c r="B56" s="62"/>
      <c r="D56" s="17">
        <v>0</v>
      </c>
      <c r="F56" s="15">
        <v>12108099694</v>
      </c>
      <c r="H56" s="15">
        <v>0</v>
      </c>
      <c r="J56" s="15">
        <f t="shared" si="2"/>
        <v>12108099694</v>
      </c>
      <c r="L56" s="16">
        <f t="shared" si="0"/>
        <v>9.1934317545897412E-2</v>
      </c>
      <c r="N56" s="17">
        <v>0</v>
      </c>
      <c r="P56" s="61">
        <v>14388753009</v>
      </c>
      <c r="Q56" s="61"/>
      <c r="S56" s="15">
        <v>0</v>
      </c>
      <c r="U56" s="15">
        <f t="shared" si="3"/>
        <v>14388753009</v>
      </c>
      <c r="W56" s="16">
        <f t="shared" si="1"/>
        <v>2.8004126049218096E-2</v>
      </c>
    </row>
    <row r="57" spans="1:23" ht="21.75" customHeight="1">
      <c r="A57" s="63" t="s">
        <v>55</v>
      </c>
      <c r="B57" s="63"/>
      <c r="D57" s="18">
        <f>SUM(D9:D56)</f>
        <v>0</v>
      </c>
      <c r="F57" s="18">
        <f>SUM(F9:F56)</f>
        <v>489073445089</v>
      </c>
      <c r="H57" s="18">
        <f>SUM(H9:H56)</f>
        <v>61620125980</v>
      </c>
      <c r="J57" s="18">
        <f>SUM(J9:J56)</f>
        <v>550693571069</v>
      </c>
      <c r="L57" s="19">
        <f>SUM(L9:L56)</f>
        <v>4.1813033351740145</v>
      </c>
      <c r="N57" s="18">
        <f>SUM(N9:N56)</f>
        <v>54896291423</v>
      </c>
      <c r="Q57" s="18">
        <f>SUM(P9:Q56)</f>
        <v>966402339777</v>
      </c>
      <c r="S57" s="18">
        <f>SUM(S9:S56)</f>
        <v>235631655654</v>
      </c>
      <c r="U57" s="18">
        <f>SUM(U9:U56)</f>
        <v>1256930286854</v>
      </c>
      <c r="W57" s="19">
        <f>SUM(W9:W56)</f>
        <v>2.4463019252691711</v>
      </c>
    </row>
    <row r="59" spans="1:23">
      <c r="F59" s="23"/>
      <c r="H59" s="23"/>
      <c r="N59" s="23"/>
      <c r="Q59" s="23"/>
      <c r="S59" s="23"/>
    </row>
    <row r="60" spans="1:23">
      <c r="F60" s="15"/>
      <c r="H60" s="23"/>
      <c r="N60" s="23"/>
      <c r="Q60" s="23"/>
      <c r="S60" s="23"/>
    </row>
    <row r="61" spans="1:23">
      <c r="H61" s="23"/>
      <c r="S61" s="23"/>
    </row>
    <row r="62" spans="1:23">
      <c r="F62" s="15"/>
      <c r="N62" s="23"/>
      <c r="Q62" s="35"/>
      <c r="R62" s="35"/>
    </row>
    <row r="63" spans="1:23">
      <c r="F63" s="23"/>
    </row>
    <row r="64" spans="1:23">
      <c r="N64" s="23"/>
    </row>
  </sheetData>
  <mergeCells count="107">
    <mergeCell ref="A54:B54"/>
    <mergeCell ref="P54:Q54"/>
    <mergeCell ref="A55:B55"/>
    <mergeCell ref="P55:Q55"/>
    <mergeCell ref="A56:B56"/>
    <mergeCell ref="P56:Q56"/>
    <mergeCell ref="A57:B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31"/>
  <sheetViews>
    <sheetView rightToLeft="1" topLeftCell="A5" workbookViewId="0">
      <selection activeCell="W12" sqref="W12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.28515625" style="13" bestFit="1" customWidth="1"/>
    <col min="5" max="5" width="1.28515625" style="13" customWidth="1"/>
    <col min="6" max="6" width="15.7109375" style="13" bestFit="1" customWidth="1"/>
    <col min="7" max="7" width="1.28515625" style="13" customWidth="1"/>
    <col min="8" max="8" width="15" style="13" bestFit="1" customWidth="1"/>
    <col min="9" max="9" width="1.28515625" style="13" customWidth="1"/>
    <col min="10" max="10" width="16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28515625" style="13" bestFit="1" customWidth="1"/>
    <col min="15" max="16" width="1.28515625" style="13" customWidth="1"/>
    <col min="17" max="17" width="15.85546875" style="13" bestFit="1" customWidth="1"/>
    <col min="18" max="18" width="1.28515625" style="13" customWidth="1"/>
    <col min="19" max="19" width="15" style="13" bestFit="1" customWidth="1"/>
    <col min="20" max="20" width="1.28515625" style="13" customWidth="1"/>
    <col min="21" max="21" width="16.140625" style="13" bestFit="1" customWidth="1"/>
    <col min="22" max="22" width="1.28515625" style="13" customWidth="1"/>
    <col min="23" max="23" width="17.28515625" style="13" bestFit="1" customWidth="1"/>
    <col min="24" max="24" width="0.28515625" customWidth="1"/>
    <col min="26" max="26" width="31.28515625" bestFit="1" customWidth="1"/>
    <col min="27" max="27" width="16.140625" bestFit="1" customWidth="1"/>
  </cols>
  <sheetData>
    <row r="1" spans="1:27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7" ht="21.75" customHeight="1">
      <c r="A2" s="54" t="s">
        <v>327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7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7" ht="14.45" customHeight="1"/>
    <row r="5" spans="1:27" ht="14.45" customHeight="1">
      <c r="A5" s="1" t="s">
        <v>364</v>
      </c>
      <c r="B5" s="55" t="s">
        <v>365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7" ht="14.45" customHeight="1">
      <c r="D6" s="56" t="s">
        <v>346</v>
      </c>
      <c r="E6" s="56"/>
      <c r="F6" s="56"/>
      <c r="G6" s="56"/>
      <c r="H6" s="56"/>
      <c r="I6" s="56"/>
      <c r="J6" s="56"/>
      <c r="K6" s="56"/>
      <c r="L6" s="56"/>
      <c r="N6" s="56" t="s">
        <v>347</v>
      </c>
      <c r="O6" s="56"/>
      <c r="P6" s="56"/>
      <c r="Q6" s="56"/>
      <c r="R6" s="56"/>
      <c r="S6" s="56"/>
      <c r="T6" s="56"/>
      <c r="U6" s="56"/>
      <c r="V6" s="56"/>
      <c r="W6" s="56"/>
    </row>
    <row r="7" spans="1:27" ht="14.45" customHeight="1">
      <c r="D7" s="22"/>
      <c r="E7" s="22"/>
      <c r="F7" s="22"/>
      <c r="G7" s="22"/>
      <c r="H7" s="22"/>
      <c r="I7" s="22"/>
      <c r="J7" s="57" t="s">
        <v>55</v>
      </c>
      <c r="K7" s="57"/>
      <c r="L7" s="57"/>
      <c r="N7" s="22"/>
      <c r="O7" s="22"/>
      <c r="P7" s="22"/>
      <c r="Q7" s="22"/>
      <c r="R7" s="22"/>
      <c r="S7" s="22"/>
      <c r="T7" s="22"/>
      <c r="U7" s="57" t="s">
        <v>55</v>
      </c>
      <c r="V7" s="57"/>
      <c r="W7" s="57"/>
    </row>
    <row r="8" spans="1:27" ht="14.45" customHeight="1">
      <c r="A8" s="56" t="s">
        <v>74</v>
      </c>
      <c r="B8" s="56"/>
      <c r="D8" s="2" t="s">
        <v>366</v>
      </c>
      <c r="F8" s="2" t="s">
        <v>350</v>
      </c>
      <c r="H8" s="2" t="s">
        <v>351</v>
      </c>
      <c r="J8" s="4" t="s">
        <v>324</v>
      </c>
      <c r="K8" s="22"/>
      <c r="L8" s="4" t="s">
        <v>332</v>
      </c>
      <c r="N8" s="2" t="s">
        <v>366</v>
      </c>
      <c r="P8" s="56" t="s">
        <v>350</v>
      </c>
      <c r="Q8" s="56"/>
      <c r="S8" s="2" t="s">
        <v>351</v>
      </c>
      <c r="U8" s="4" t="s">
        <v>324</v>
      </c>
      <c r="V8" s="22"/>
      <c r="W8" s="4" t="s">
        <v>332</v>
      </c>
    </row>
    <row r="9" spans="1:27" ht="21.75" customHeight="1">
      <c r="A9" s="58" t="s">
        <v>92</v>
      </c>
      <c r="B9" s="58"/>
      <c r="D9" s="12">
        <v>0</v>
      </c>
      <c r="F9" s="12">
        <v>12017759752</v>
      </c>
      <c r="H9" s="12">
        <v>4335941915</v>
      </c>
      <c r="J9" s="12">
        <f>D9+F9+H9</f>
        <v>16353701667</v>
      </c>
      <c r="L9" s="14">
        <f>J9/13170380786212*100</f>
        <v>0.12417030253309456</v>
      </c>
      <c r="N9" s="12">
        <v>0</v>
      </c>
      <c r="P9" s="59">
        <v>76353400267</v>
      </c>
      <c r="Q9" s="59"/>
      <c r="S9" s="12">
        <v>15283914388</v>
      </c>
      <c r="U9" s="12">
        <f>N9+P9+S9</f>
        <v>91637314655</v>
      </c>
      <c r="W9" s="14">
        <f>U9/51380832180627*100</f>
        <v>0.17834922239650217</v>
      </c>
      <c r="Z9" s="15"/>
    </row>
    <row r="10" spans="1:27" ht="21.75" customHeight="1">
      <c r="A10" s="60" t="s">
        <v>86</v>
      </c>
      <c r="B10" s="60"/>
      <c r="D10" s="15">
        <v>0</v>
      </c>
      <c r="F10" s="15">
        <v>-48400911433</v>
      </c>
      <c r="H10" s="15">
        <v>39933236993</v>
      </c>
      <c r="J10" s="15">
        <f>D10+F10+H10</f>
        <v>-8467674440</v>
      </c>
      <c r="L10" s="16">
        <f t="shared" ref="L10:L30" si="0">J10/13170380786212*100</f>
        <v>-6.4293315261353443E-2</v>
      </c>
      <c r="N10" s="15">
        <v>0</v>
      </c>
      <c r="P10" s="61">
        <v>6234796773</v>
      </c>
      <c r="Q10" s="61"/>
      <c r="S10" s="15">
        <v>69383036316</v>
      </c>
      <c r="U10" s="15">
        <f>N10+P10+S10</f>
        <v>75617833089</v>
      </c>
      <c r="W10" s="16">
        <f t="shared" ref="W10:W30" si="1">U10/51380832180627*100</f>
        <v>0.1471712891359348</v>
      </c>
      <c r="Z10" s="15"/>
      <c r="AA10" s="15"/>
    </row>
    <row r="11" spans="1:27" ht="21.75" customHeight="1">
      <c r="A11" s="60" t="s">
        <v>367</v>
      </c>
      <c r="B11" s="60"/>
      <c r="D11" s="15">
        <v>0</v>
      </c>
      <c r="F11" s="15">
        <v>0</v>
      </c>
      <c r="H11" s="15">
        <v>0</v>
      </c>
      <c r="J11" s="15">
        <f t="shared" ref="J11:J30" si="2">D11+F11+H11</f>
        <v>0</v>
      </c>
      <c r="L11" s="16">
        <f t="shared" si="0"/>
        <v>0</v>
      </c>
      <c r="N11" s="15">
        <v>0</v>
      </c>
      <c r="P11" s="61">
        <v>0</v>
      </c>
      <c r="Q11" s="61"/>
      <c r="S11" s="15">
        <v>993090163</v>
      </c>
      <c r="U11" s="15">
        <f t="shared" ref="U11:U30" si="3">N11+P11+S11</f>
        <v>993090163</v>
      </c>
      <c r="W11" s="16">
        <f t="shared" si="1"/>
        <v>1.9328027999017928E-3</v>
      </c>
      <c r="Z11" s="6"/>
      <c r="AA11" s="15"/>
    </row>
    <row r="12" spans="1:27" ht="21.75" customHeight="1">
      <c r="A12" s="60" t="s">
        <v>78</v>
      </c>
      <c r="B12" s="60"/>
      <c r="D12" s="15">
        <v>0</v>
      </c>
      <c r="F12" s="15">
        <v>12452993468</v>
      </c>
      <c r="H12" s="15">
        <v>0</v>
      </c>
      <c r="J12" s="15">
        <f t="shared" si="2"/>
        <v>12452993468</v>
      </c>
      <c r="L12" s="16">
        <f t="shared" si="0"/>
        <v>9.4553025232474455E-2</v>
      </c>
      <c r="N12" s="15">
        <v>0</v>
      </c>
      <c r="P12" s="61">
        <v>36230976494</v>
      </c>
      <c r="Q12" s="61"/>
      <c r="S12" s="15">
        <v>92282992</v>
      </c>
      <c r="U12" s="15">
        <f t="shared" si="3"/>
        <v>36323259486</v>
      </c>
      <c r="W12" s="16">
        <f t="shared" si="1"/>
        <v>7.0694182916904144E-2</v>
      </c>
      <c r="Z12" s="6"/>
      <c r="AA12" s="15"/>
    </row>
    <row r="13" spans="1:27" ht="21.75" customHeight="1">
      <c r="A13" s="60" t="s">
        <v>368</v>
      </c>
      <c r="B13" s="60"/>
      <c r="D13" s="15">
        <v>0</v>
      </c>
      <c r="F13" s="15">
        <v>0</v>
      </c>
      <c r="H13" s="15">
        <v>0</v>
      </c>
      <c r="J13" s="15">
        <f t="shared" si="2"/>
        <v>0</v>
      </c>
      <c r="L13" s="16">
        <f t="shared" si="0"/>
        <v>0</v>
      </c>
      <c r="N13" s="15">
        <v>0</v>
      </c>
      <c r="P13" s="61">
        <v>0</v>
      </c>
      <c r="Q13" s="61"/>
      <c r="S13" s="15">
        <v>585400082</v>
      </c>
      <c r="U13" s="15">
        <f t="shared" si="3"/>
        <v>585400082</v>
      </c>
      <c r="W13" s="16">
        <f t="shared" si="1"/>
        <v>1.1393355404249825E-3</v>
      </c>
      <c r="Z13" s="6"/>
      <c r="AA13" s="15"/>
    </row>
    <row r="14" spans="1:27" ht="21.75" customHeight="1">
      <c r="A14" s="60" t="s">
        <v>369</v>
      </c>
      <c r="B14" s="60"/>
      <c r="D14" s="15">
        <v>0</v>
      </c>
      <c r="F14" s="15">
        <v>0</v>
      </c>
      <c r="H14" s="15">
        <v>0</v>
      </c>
      <c r="J14" s="15">
        <f t="shared" si="2"/>
        <v>0</v>
      </c>
      <c r="L14" s="16">
        <f t="shared" si="0"/>
        <v>0</v>
      </c>
      <c r="N14" s="15">
        <v>0</v>
      </c>
      <c r="P14" s="61">
        <v>0</v>
      </c>
      <c r="Q14" s="61"/>
      <c r="S14" s="15">
        <v>1627810716</v>
      </c>
      <c r="U14" s="15">
        <f t="shared" si="3"/>
        <v>1627810716</v>
      </c>
      <c r="W14" s="16">
        <f t="shared" si="1"/>
        <v>3.1681283601587159E-3</v>
      </c>
      <c r="Z14" s="6"/>
      <c r="AA14" s="15"/>
    </row>
    <row r="15" spans="1:27" ht="21.75" customHeight="1">
      <c r="A15" s="60" t="s">
        <v>94</v>
      </c>
      <c r="B15" s="60"/>
      <c r="D15" s="15">
        <v>0</v>
      </c>
      <c r="F15" s="15">
        <v>0</v>
      </c>
      <c r="H15" s="15">
        <v>0</v>
      </c>
      <c r="J15" s="15">
        <f t="shared" si="2"/>
        <v>0</v>
      </c>
      <c r="L15" s="16">
        <f t="shared" si="0"/>
        <v>0</v>
      </c>
      <c r="N15" s="15">
        <v>0</v>
      </c>
      <c r="P15" s="61">
        <v>0</v>
      </c>
      <c r="Q15" s="61"/>
      <c r="S15" s="15">
        <v>0</v>
      </c>
      <c r="U15" s="15">
        <f t="shared" si="3"/>
        <v>0</v>
      </c>
      <c r="W15" s="16">
        <f t="shared" si="1"/>
        <v>0</v>
      </c>
      <c r="Z15" s="6"/>
      <c r="AA15" s="15"/>
    </row>
    <row r="16" spans="1:27" ht="21.75" customHeight="1">
      <c r="A16" s="60" t="s">
        <v>87</v>
      </c>
      <c r="B16" s="60"/>
      <c r="D16" s="15">
        <v>0</v>
      </c>
      <c r="F16" s="15">
        <v>93404762</v>
      </c>
      <c r="H16" s="15">
        <v>0</v>
      </c>
      <c r="J16" s="15">
        <f t="shared" si="2"/>
        <v>93404762</v>
      </c>
      <c r="L16" s="16">
        <f t="shared" si="0"/>
        <v>7.0920320009110844E-4</v>
      </c>
      <c r="N16" s="15">
        <v>0</v>
      </c>
      <c r="P16" s="61">
        <v>3262168</v>
      </c>
      <c r="Q16" s="61"/>
      <c r="S16" s="15">
        <v>0</v>
      </c>
      <c r="U16" s="15">
        <f t="shared" si="3"/>
        <v>3262168</v>
      </c>
      <c r="W16" s="16">
        <f t="shared" si="1"/>
        <v>6.3489979853420737E-6</v>
      </c>
      <c r="Z16" s="6"/>
      <c r="AA16" s="15"/>
    </row>
    <row r="17" spans="1:27" ht="21.75" customHeight="1">
      <c r="A17" s="60" t="s">
        <v>85</v>
      </c>
      <c r="B17" s="60"/>
      <c r="D17" s="15">
        <v>0</v>
      </c>
      <c r="F17" s="15">
        <v>17158249</v>
      </c>
      <c r="H17" s="15">
        <v>0</v>
      </c>
      <c r="J17" s="15">
        <f t="shared" si="2"/>
        <v>17158249</v>
      </c>
      <c r="L17" s="16">
        <f t="shared" si="0"/>
        <v>1.302790654159588E-4</v>
      </c>
      <c r="N17" s="15">
        <v>0</v>
      </c>
      <c r="P17" s="61">
        <v>84316324</v>
      </c>
      <c r="Q17" s="61"/>
      <c r="S17" s="15">
        <v>0</v>
      </c>
      <c r="U17" s="15">
        <f t="shared" si="3"/>
        <v>84316324</v>
      </c>
      <c r="W17" s="16">
        <f t="shared" si="1"/>
        <v>1.6410073644504192E-4</v>
      </c>
      <c r="Z17" s="6"/>
      <c r="AA17" s="15"/>
    </row>
    <row r="18" spans="1:27" ht="21.75" customHeight="1">
      <c r="A18" s="60" t="s">
        <v>93</v>
      </c>
      <c r="B18" s="60"/>
      <c r="D18" s="15">
        <v>0</v>
      </c>
      <c r="F18" s="15">
        <v>0</v>
      </c>
      <c r="H18" s="15">
        <v>0</v>
      </c>
      <c r="J18" s="15">
        <f t="shared" si="2"/>
        <v>0</v>
      </c>
      <c r="L18" s="16">
        <f t="shared" si="0"/>
        <v>0</v>
      </c>
      <c r="N18" s="15">
        <v>0</v>
      </c>
      <c r="P18" s="61">
        <v>0</v>
      </c>
      <c r="Q18" s="61"/>
      <c r="S18" s="15">
        <v>0</v>
      </c>
      <c r="U18" s="15">
        <f t="shared" si="3"/>
        <v>0</v>
      </c>
      <c r="W18" s="16">
        <f t="shared" si="1"/>
        <v>0</v>
      </c>
      <c r="Z18" s="6"/>
      <c r="AA18" s="15"/>
    </row>
    <row r="19" spans="1:27" ht="21.75" customHeight="1">
      <c r="A19" s="60" t="s">
        <v>95</v>
      </c>
      <c r="B19" s="60"/>
      <c r="D19" s="15">
        <v>0</v>
      </c>
      <c r="F19" s="15">
        <v>0</v>
      </c>
      <c r="H19" s="15">
        <v>0</v>
      </c>
      <c r="J19" s="15">
        <f t="shared" si="2"/>
        <v>0</v>
      </c>
      <c r="L19" s="16">
        <f t="shared" si="0"/>
        <v>0</v>
      </c>
      <c r="N19" s="15">
        <v>0</v>
      </c>
      <c r="P19" s="61">
        <v>0</v>
      </c>
      <c r="Q19" s="61"/>
      <c r="S19" s="15">
        <v>0</v>
      </c>
      <c r="U19" s="15">
        <f t="shared" si="3"/>
        <v>0</v>
      </c>
      <c r="W19" s="16">
        <f t="shared" si="1"/>
        <v>0</v>
      </c>
      <c r="Z19" s="6"/>
      <c r="AA19" s="15"/>
    </row>
    <row r="20" spans="1:27" ht="21.75" customHeight="1">
      <c r="A20" s="60" t="s">
        <v>83</v>
      </c>
      <c r="B20" s="60"/>
      <c r="D20" s="15">
        <v>0</v>
      </c>
      <c r="F20" s="15">
        <v>4264547554</v>
      </c>
      <c r="H20" s="15">
        <v>0</v>
      </c>
      <c r="J20" s="15">
        <f t="shared" si="2"/>
        <v>4264547554</v>
      </c>
      <c r="L20" s="16">
        <f t="shared" si="0"/>
        <v>3.2379834897898557E-2</v>
      </c>
      <c r="N20" s="15">
        <v>0</v>
      </c>
      <c r="P20" s="61">
        <v>11434591109</v>
      </c>
      <c r="Q20" s="61"/>
      <c r="S20" s="15">
        <v>0</v>
      </c>
      <c r="U20" s="15">
        <f t="shared" si="3"/>
        <v>11434591109</v>
      </c>
      <c r="W20" s="16">
        <f t="shared" si="1"/>
        <v>2.2254585267911211E-2</v>
      </c>
      <c r="Z20" s="6"/>
      <c r="AA20" s="15"/>
    </row>
    <row r="21" spans="1:27" ht="21.75" customHeight="1">
      <c r="A21" s="60" t="s">
        <v>89</v>
      </c>
      <c r="B21" s="60"/>
      <c r="D21" s="15">
        <v>0</v>
      </c>
      <c r="F21" s="15">
        <v>82904265</v>
      </c>
      <c r="H21" s="15">
        <v>0</v>
      </c>
      <c r="J21" s="15">
        <f t="shared" si="2"/>
        <v>82904265</v>
      </c>
      <c r="L21" s="16">
        <f t="shared" si="0"/>
        <v>6.2947508007355434E-4</v>
      </c>
      <c r="N21" s="15">
        <v>0</v>
      </c>
      <c r="P21" s="61">
        <v>22809202</v>
      </c>
      <c r="Q21" s="61"/>
      <c r="S21" s="15">
        <v>0</v>
      </c>
      <c r="U21" s="15">
        <f t="shared" si="3"/>
        <v>22809202</v>
      </c>
      <c r="W21" s="16">
        <f t="shared" si="1"/>
        <v>4.4392433971904695E-5</v>
      </c>
      <c r="Z21" s="6"/>
      <c r="AA21" s="15"/>
    </row>
    <row r="22" spans="1:27" ht="21.75" customHeight="1">
      <c r="A22" s="60" t="s">
        <v>90</v>
      </c>
      <c r="B22" s="60"/>
      <c r="D22" s="15">
        <v>0</v>
      </c>
      <c r="F22" s="15">
        <v>474995105</v>
      </c>
      <c r="H22" s="15">
        <v>0</v>
      </c>
      <c r="J22" s="15">
        <f t="shared" si="2"/>
        <v>474995105</v>
      </c>
      <c r="L22" s="16">
        <f t="shared" si="0"/>
        <v>3.6065404084388341E-3</v>
      </c>
      <c r="N22" s="15">
        <v>0</v>
      </c>
      <c r="P22" s="61">
        <v>3526527160</v>
      </c>
      <c r="Q22" s="61"/>
      <c r="S22" s="15">
        <v>0</v>
      </c>
      <c r="U22" s="15">
        <f t="shared" si="3"/>
        <v>3526527160</v>
      </c>
      <c r="W22" s="16">
        <f t="shared" si="1"/>
        <v>6.8635072853679225E-3</v>
      </c>
      <c r="Z22" s="6"/>
      <c r="AA22" s="15"/>
    </row>
    <row r="23" spans="1:27" ht="21.75" customHeight="1">
      <c r="A23" s="60" t="s">
        <v>79</v>
      </c>
      <c r="B23" s="60"/>
      <c r="D23" s="15">
        <v>0</v>
      </c>
      <c r="F23" s="15">
        <v>18813747</v>
      </c>
      <c r="H23" s="15">
        <v>0</v>
      </c>
      <c r="J23" s="15">
        <f t="shared" si="2"/>
        <v>18813747</v>
      </c>
      <c r="L23" s="16">
        <f t="shared" si="0"/>
        <v>1.428489221791978E-4</v>
      </c>
      <c r="N23" s="15">
        <v>0</v>
      </c>
      <c r="P23" s="61">
        <v>-8459361</v>
      </c>
      <c r="Q23" s="61"/>
      <c r="S23" s="15">
        <v>0</v>
      </c>
      <c r="U23" s="15">
        <f t="shared" si="3"/>
        <v>-8459361</v>
      </c>
      <c r="W23" s="16">
        <f t="shared" si="1"/>
        <v>-1.6464040462134786E-5</v>
      </c>
      <c r="Z23" s="6"/>
      <c r="AA23" s="15"/>
    </row>
    <row r="24" spans="1:27" ht="21.75" customHeight="1">
      <c r="A24" s="60" t="s">
        <v>91</v>
      </c>
      <c r="B24" s="60"/>
      <c r="D24" s="15">
        <v>0</v>
      </c>
      <c r="F24" s="15">
        <v>64811329831</v>
      </c>
      <c r="H24" s="15">
        <v>0</v>
      </c>
      <c r="J24" s="15">
        <f t="shared" si="2"/>
        <v>64811329831</v>
      </c>
      <c r="L24" s="16">
        <f t="shared" si="0"/>
        <v>0.49209913428509694</v>
      </c>
      <c r="N24" s="15">
        <v>0</v>
      </c>
      <c r="P24" s="61">
        <v>273547329831</v>
      </c>
      <c r="Q24" s="61"/>
      <c r="S24" s="15">
        <v>0</v>
      </c>
      <c r="U24" s="15">
        <f t="shared" si="3"/>
        <v>273547329831</v>
      </c>
      <c r="W24" s="16">
        <f t="shared" si="1"/>
        <v>0.53239178546068833</v>
      </c>
      <c r="Z24" s="6"/>
      <c r="AA24" s="15"/>
    </row>
    <row r="25" spans="1:27" ht="21.75" customHeight="1">
      <c r="A25" s="60" t="s">
        <v>77</v>
      </c>
      <c r="B25" s="60"/>
      <c r="D25" s="15">
        <v>0</v>
      </c>
      <c r="F25" s="15">
        <v>2654995271</v>
      </c>
      <c r="H25" s="15">
        <v>0</v>
      </c>
      <c r="J25" s="15">
        <f t="shared" si="2"/>
        <v>2654995271</v>
      </c>
      <c r="L25" s="16">
        <f t="shared" si="0"/>
        <v>2.0158834540148607E-2</v>
      </c>
      <c r="N25" s="15">
        <v>0</v>
      </c>
      <c r="P25" s="61">
        <v>6523297690</v>
      </c>
      <c r="Q25" s="61"/>
      <c r="S25" s="15">
        <v>0</v>
      </c>
      <c r="U25" s="15">
        <f t="shared" si="3"/>
        <v>6523297690</v>
      </c>
      <c r="W25" s="16">
        <f t="shared" si="1"/>
        <v>1.2695975158727755E-2</v>
      </c>
      <c r="Z25" s="6"/>
      <c r="AA25" s="15"/>
    </row>
    <row r="26" spans="1:27" ht="21.75" customHeight="1">
      <c r="A26" s="60" t="s">
        <v>82</v>
      </c>
      <c r="B26" s="60"/>
      <c r="D26" s="15">
        <v>0</v>
      </c>
      <c r="F26" s="15">
        <v>168100598</v>
      </c>
      <c r="H26" s="15">
        <v>0</v>
      </c>
      <c r="J26" s="15">
        <f t="shared" si="2"/>
        <v>168100598</v>
      </c>
      <c r="L26" s="16">
        <f t="shared" si="0"/>
        <v>1.276353362356718E-3</v>
      </c>
      <c r="N26" s="15">
        <v>0</v>
      </c>
      <c r="P26" s="61">
        <v>109763784</v>
      </c>
      <c r="Q26" s="61"/>
      <c r="S26" s="15">
        <v>0</v>
      </c>
      <c r="U26" s="15">
        <f t="shared" si="3"/>
        <v>109763784</v>
      </c>
      <c r="W26" s="16">
        <f t="shared" si="1"/>
        <v>2.1362788289245755E-4</v>
      </c>
      <c r="Z26" s="6"/>
      <c r="AA26" s="15"/>
    </row>
    <row r="27" spans="1:27" ht="21.75" customHeight="1">
      <c r="A27" s="60" t="s">
        <v>84</v>
      </c>
      <c r="B27" s="60"/>
      <c r="D27" s="15">
        <v>0</v>
      </c>
      <c r="F27" s="15">
        <v>201178215</v>
      </c>
      <c r="H27" s="15">
        <v>0</v>
      </c>
      <c r="J27" s="15">
        <f t="shared" si="2"/>
        <v>201178215</v>
      </c>
      <c r="L27" s="16">
        <f t="shared" si="0"/>
        <v>1.5275049238562062E-3</v>
      </c>
      <c r="N27" s="15">
        <v>0</v>
      </c>
      <c r="P27" s="61">
        <v>244782376</v>
      </c>
      <c r="Q27" s="61"/>
      <c r="S27" s="15">
        <v>0</v>
      </c>
      <c r="U27" s="15">
        <f t="shared" si="3"/>
        <v>244782376</v>
      </c>
      <c r="W27" s="16">
        <f t="shared" si="1"/>
        <v>4.7640796306972725E-4</v>
      </c>
      <c r="Z27" s="6"/>
      <c r="AA27" s="15"/>
    </row>
    <row r="28" spans="1:27" ht="21.75" customHeight="1">
      <c r="A28" s="60" t="s">
        <v>81</v>
      </c>
      <c r="B28" s="60"/>
      <c r="D28" s="15">
        <v>0</v>
      </c>
      <c r="F28" s="15">
        <v>298363643</v>
      </c>
      <c r="H28" s="15">
        <v>0</v>
      </c>
      <c r="J28" s="15">
        <f t="shared" si="2"/>
        <v>298363643</v>
      </c>
      <c r="L28" s="16">
        <f t="shared" si="0"/>
        <v>2.2654139454521714E-3</v>
      </c>
      <c r="N28" s="15">
        <v>0</v>
      </c>
      <c r="P28" s="61">
        <v>5874401775</v>
      </c>
      <c r="Q28" s="61"/>
      <c r="S28" s="15">
        <v>0</v>
      </c>
      <c r="U28" s="15">
        <f t="shared" si="3"/>
        <v>5874401775</v>
      </c>
      <c r="W28" s="16">
        <f t="shared" si="1"/>
        <v>1.143306078490283E-2</v>
      </c>
      <c r="Z28" s="6"/>
      <c r="AA28" s="15"/>
    </row>
    <row r="29" spans="1:27" ht="21.75" customHeight="1">
      <c r="A29" s="60" t="s">
        <v>80</v>
      </c>
      <c r="B29" s="60"/>
      <c r="D29" s="15">
        <v>0</v>
      </c>
      <c r="F29" s="15">
        <v>6807204485</v>
      </c>
      <c r="H29" s="15">
        <v>0</v>
      </c>
      <c r="J29" s="15">
        <f t="shared" si="2"/>
        <v>6807204485</v>
      </c>
      <c r="L29" s="16">
        <f t="shared" si="0"/>
        <v>5.1685707463571789E-2</v>
      </c>
      <c r="N29" s="15">
        <v>0</v>
      </c>
      <c r="P29" s="61">
        <v>6413352105</v>
      </c>
      <c r="Q29" s="61"/>
      <c r="S29" s="15">
        <v>0</v>
      </c>
      <c r="U29" s="15">
        <f t="shared" si="3"/>
        <v>6413352105</v>
      </c>
      <c r="W29" s="16">
        <f t="shared" si="1"/>
        <v>1.2481993445443137E-2</v>
      </c>
      <c r="Z29" s="6"/>
      <c r="AA29" s="15"/>
    </row>
    <row r="30" spans="1:27" ht="21.75" customHeight="1">
      <c r="A30" s="62" t="s">
        <v>88</v>
      </c>
      <c r="B30" s="62"/>
      <c r="D30" s="17">
        <v>0</v>
      </c>
      <c r="F30" s="15">
        <v>395866371</v>
      </c>
      <c r="H30" s="17">
        <v>0</v>
      </c>
      <c r="J30" s="15">
        <f t="shared" si="2"/>
        <v>395866371</v>
      </c>
      <c r="L30" s="16">
        <f t="shared" si="0"/>
        <v>3.0057321608683504E-3</v>
      </c>
      <c r="N30" s="17">
        <v>0</v>
      </c>
      <c r="P30" s="61">
        <v>1924633913</v>
      </c>
      <c r="Q30" s="61"/>
      <c r="S30" s="17">
        <v>0</v>
      </c>
      <c r="U30" s="15">
        <f t="shared" si="3"/>
        <v>1924633913</v>
      </c>
      <c r="W30" s="16">
        <f t="shared" si="1"/>
        <v>3.7458208271793575E-3</v>
      </c>
      <c r="AA30" s="20"/>
    </row>
    <row r="31" spans="1:27" ht="21.75" customHeight="1">
      <c r="A31" s="63" t="s">
        <v>55</v>
      </c>
      <c r="B31" s="63"/>
      <c r="D31" s="18">
        <f>SUM(D9:D30)</f>
        <v>0</v>
      </c>
      <c r="F31" s="18">
        <f>SUM(F9:F30)</f>
        <v>56358703883</v>
      </c>
      <c r="H31" s="18">
        <f>SUM(H9:H30)</f>
        <v>44269178908</v>
      </c>
      <c r="J31" s="18">
        <f>SUM(J9:J30)</f>
        <v>100627882791</v>
      </c>
      <c r="L31" s="19">
        <f>SUM(L9:L30)</f>
        <v>0.76404687475966371</v>
      </c>
      <c r="N31" s="18">
        <f>SUM(N9:N30)</f>
        <v>0</v>
      </c>
      <c r="Q31" s="18">
        <f>SUM(P9:Q30)</f>
        <v>428519781610</v>
      </c>
      <c r="S31" s="18">
        <f>SUM(S9:S30)</f>
        <v>87965534657</v>
      </c>
      <c r="U31" s="18">
        <f>SUM(U9:U30)</f>
        <v>516485316267</v>
      </c>
      <c r="W31" s="19">
        <f>SUM(W9:W30)</f>
        <v>1.0052101033539496</v>
      </c>
    </row>
  </sheetData>
  <mergeCells count="55">
    <mergeCell ref="A31:B31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2026-01-24T04:18:33Z</dcterms:created>
  <dcterms:modified xsi:type="dcterms:W3CDTF">2026-01-25T11:36:30Z</dcterms:modified>
</cp:coreProperties>
</file>