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با درآمد ثابت کاردان\گزارش افشا پرتفو\1404\"/>
    </mc:Choice>
  </mc:AlternateContent>
  <xr:revisionPtr revIDLastSave="0" documentId="13_ncr:1_{C1456C05-D442-446D-90A9-25E3308504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2" r:id="rId1"/>
    <sheet name="اوراق مشتقه" sheetId="3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مبالغ تخصیصی اوراق" sheetId="12" r:id="rId11"/>
    <sheet name="درآمد سپرده بانکی" sheetId="13" r:id="rId12"/>
    <sheet name="سایر درآمدها" sheetId="14" r:id="rId13"/>
    <sheet name="درآمد سود سهام" sheetId="15" r:id="rId14"/>
    <sheet name="سود اوراق بهادار" sheetId="17" r:id="rId15"/>
    <sheet name="سود سپرده بانکی" sheetId="18" r:id="rId16"/>
    <sheet name="درآمد ناشی از فروش" sheetId="19" r:id="rId17"/>
    <sheet name="درآمد ناشی از تغییر قیمت اوراق" sheetId="21" r:id="rId18"/>
  </sheets>
  <definedNames>
    <definedName name="_xlnm.Print_Area" localSheetId="3">اوراق!$A$1:$AM$86</definedName>
    <definedName name="_xlnm.Print_Area" localSheetId="1">'اوراق مشتقه'!$A$1:$AX$51</definedName>
    <definedName name="_xlnm.Print_Area" localSheetId="4">'تعدیل قیمت'!$A$1:$N$48</definedName>
    <definedName name="_xlnm.Print_Area" localSheetId="6">درآمد!$A$1:$K$13</definedName>
    <definedName name="_xlnm.Print_Area" localSheetId="11">'درآمد سپرده بانکی'!$A$1:$K$21</definedName>
    <definedName name="_xlnm.Print_Area" localSheetId="9">'درآمد سرمایه گذاری در اوراق به'!$A$1:$S$106</definedName>
    <definedName name="_xlnm.Print_Area" localSheetId="7">'درآمد سرمایه گذاری در سهام'!$A$1:$X$54</definedName>
    <definedName name="_xlnm.Print_Area" localSheetId="8">'درآمد سرمایه گذاری در صندوق'!$A$1:$X$28</definedName>
    <definedName name="_xlnm.Print_Area" localSheetId="13">'درآمد سود سهام'!$A$1:$T$10</definedName>
    <definedName name="_xlnm.Print_Area" localSheetId="17">'درآمد ناشی از تغییر قیمت اوراق'!$A$1:$R$128</definedName>
    <definedName name="_xlnm.Print_Area" localSheetId="16">'درآمد ناشی از فروش'!$A$1:$R$83</definedName>
    <definedName name="_xlnm.Print_Area" localSheetId="12">'سایر درآمدها'!$A$1:$G$11</definedName>
    <definedName name="_xlnm.Print_Area" localSheetId="5">سپرده!$A$1:$M$19</definedName>
    <definedName name="_xlnm.Print_Area" localSheetId="14">'سود اوراق بهادار'!$A$1:$U$93</definedName>
    <definedName name="_xlnm.Print_Area" localSheetId="15">'سود سپرده بانکی'!$A$1:$N$21</definedName>
    <definedName name="_xlnm.Print_Area" localSheetId="0">سهام!$A$1:$AB$45</definedName>
    <definedName name="_xlnm.Print_Area" localSheetId="10">'مبالغ تخصیصی اوراق'!$A$1:$R$64</definedName>
    <definedName name="_xlnm.Print_Area" localSheetId="2">'واحدهای صندوق'!$A$1:$AB$25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9" i="12" l="1"/>
  <c r="W14" i="10" l="1"/>
  <c r="W16" i="10"/>
  <c r="W24" i="10"/>
  <c r="L10" i="10"/>
  <c r="L12" i="10"/>
  <c r="L14" i="10"/>
  <c r="L18" i="10"/>
  <c r="L20" i="10"/>
  <c r="L22" i="10"/>
  <c r="L26" i="10"/>
  <c r="W17" i="9"/>
  <c r="W38" i="9"/>
  <c r="W40" i="9"/>
  <c r="W46" i="9"/>
  <c r="W48" i="9"/>
  <c r="L11" i="9"/>
  <c r="L23" i="9"/>
  <c r="L24" i="9"/>
  <c r="L26" i="9"/>
  <c r="L27" i="9"/>
  <c r="L31" i="9"/>
  <c r="L32" i="9"/>
  <c r="L34" i="9"/>
  <c r="L35" i="9"/>
  <c r="L40" i="9"/>
  <c r="L42" i="9"/>
  <c r="L44" i="9"/>
  <c r="L48" i="9"/>
  <c r="L50" i="9"/>
  <c r="L52" i="9"/>
  <c r="J90" i="17"/>
  <c r="N90" i="17" s="1"/>
  <c r="D89" i="11" s="1"/>
  <c r="J89" i="11" s="1"/>
  <c r="J38" i="9"/>
  <c r="F54" i="9"/>
  <c r="F12" i="8"/>
  <c r="J11" i="9"/>
  <c r="J13" i="9"/>
  <c r="L13" i="9" s="1"/>
  <c r="J14" i="9"/>
  <c r="L14" i="9" s="1"/>
  <c r="J17" i="9"/>
  <c r="L17" i="9" s="1"/>
  <c r="J20" i="9"/>
  <c r="L20" i="9" s="1"/>
  <c r="J21" i="9"/>
  <c r="L21" i="9" s="1"/>
  <c r="J22" i="9"/>
  <c r="L22" i="9" s="1"/>
  <c r="J23" i="9"/>
  <c r="J24" i="9"/>
  <c r="J25" i="9"/>
  <c r="L25" i="9" s="1"/>
  <c r="J26" i="9"/>
  <c r="J27" i="9"/>
  <c r="J28" i="9"/>
  <c r="L28" i="9" s="1"/>
  <c r="J29" i="9"/>
  <c r="L29" i="9" s="1"/>
  <c r="J30" i="9"/>
  <c r="L30" i="9" s="1"/>
  <c r="J31" i="9"/>
  <c r="J32" i="9"/>
  <c r="J33" i="9"/>
  <c r="L33" i="9" s="1"/>
  <c r="J34" i="9"/>
  <c r="J35" i="9"/>
  <c r="J36" i="9"/>
  <c r="L36" i="9" s="1"/>
  <c r="J37" i="9"/>
  <c r="L37" i="9" s="1"/>
  <c r="J39" i="9"/>
  <c r="L39" i="9" s="1"/>
  <c r="J40" i="9"/>
  <c r="J41" i="9"/>
  <c r="L41" i="9" s="1"/>
  <c r="J42" i="9"/>
  <c r="J43" i="9"/>
  <c r="L43" i="9" s="1"/>
  <c r="J44" i="9"/>
  <c r="J45" i="9"/>
  <c r="L45" i="9" s="1"/>
  <c r="J46" i="9"/>
  <c r="L46" i="9" s="1"/>
  <c r="J47" i="9"/>
  <c r="L47" i="9" s="1"/>
  <c r="J48" i="9"/>
  <c r="J49" i="9"/>
  <c r="L49" i="9" s="1"/>
  <c r="J50" i="9"/>
  <c r="J51" i="9"/>
  <c r="L51" i="9" s="1"/>
  <c r="J52" i="9"/>
  <c r="J53" i="9"/>
  <c r="L53" i="9" s="1"/>
  <c r="J10" i="9"/>
  <c r="L10" i="9" s="1"/>
  <c r="J9" i="9"/>
  <c r="L9" i="9" s="1"/>
  <c r="D28" i="10"/>
  <c r="F28" i="10"/>
  <c r="H28" i="10"/>
  <c r="J11" i="10"/>
  <c r="L11" i="10" s="1"/>
  <c r="J12" i="10"/>
  <c r="J13" i="10"/>
  <c r="L13" i="10" s="1"/>
  <c r="J14" i="10"/>
  <c r="J15" i="10"/>
  <c r="L15" i="10" s="1"/>
  <c r="J16" i="10"/>
  <c r="L16" i="10" s="1"/>
  <c r="J17" i="10"/>
  <c r="L17" i="10" s="1"/>
  <c r="J18" i="10"/>
  <c r="J19" i="10"/>
  <c r="L19" i="10" s="1"/>
  <c r="J20" i="10"/>
  <c r="J21" i="10"/>
  <c r="L21" i="10" s="1"/>
  <c r="J22" i="10"/>
  <c r="J23" i="10"/>
  <c r="L23" i="10" s="1"/>
  <c r="J24" i="10"/>
  <c r="L24" i="10" s="1"/>
  <c r="J25" i="10"/>
  <c r="L25" i="10" s="1"/>
  <c r="J26" i="10"/>
  <c r="J27" i="10"/>
  <c r="L27" i="10" s="1"/>
  <c r="J10" i="10"/>
  <c r="J9" i="10"/>
  <c r="J28" i="10" s="1"/>
  <c r="F9" i="8" s="1"/>
  <c r="J9" i="8" s="1"/>
  <c r="J105" i="11"/>
  <c r="J11" i="11"/>
  <c r="J12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9" i="11"/>
  <c r="J32" i="11"/>
  <c r="J33" i="11"/>
  <c r="J34" i="11"/>
  <c r="J35" i="11"/>
  <c r="J37" i="11"/>
  <c r="J38" i="11"/>
  <c r="J39" i="11"/>
  <c r="J40" i="11"/>
  <c r="J41" i="11"/>
  <c r="J42" i="11"/>
  <c r="J43" i="11"/>
  <c r="J44" i="11"/>
  <c r="J45" i="11"/>
  <c r="J46" i="11"/>
  <c r="J47" i="11"/>
  <c r="J49" i="11"/>
  <c r="J50" i="11"/>
  <c r="J51" i="11"/>
  <c r="J52" i="11"/>
  <c r="J54" i="11"/>
  <c r="J55" i="11"/>
  <c r="J59" i="11"/>
  <c r="J60" i="11"/>
  <c r="J61" i="11"/>
  <c r="J62" i="11"/>
  <c r="J64" i="11"/>
  <c r="J65" i="11"/>
  <c r="J66" i="11"/>
  <c r="J67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90" i="11"/>
  <c r="J91" i="11"/>
  <c r="J92" i="11"/>
  <c r="J93" i="11"/>
  <c r="J94" i="11"/>
  <c r="J95" i="11"/>
  <c r="J96" i="11"/>
  <c r="J102" i="11"/>
  <c r="J103" i="11"/>
  <c r="J104" i="11"/>
  <c r="J10" i="11"/>
  <c r="J9" i="11"/>
  <c r="F106" i="11"/>
  <c r="D48" i="11"/>
  <c r="J48" i="11" s="1"/>
  <c r="D100" i="11"/>
  <c r="J100" i="11" s="1"/>
  <c r="D98" i="11"/>
  <c r="J98" i="11" s="1"/>
  <c r="D30" i="11"/>
  <c r="D58" i="11"/>
  <c r="J58" i="11" s="1"/>
  <c r="D68" i="11"/>
  <c r="J68" i="11" s="1"/>
  <c r="P106" i="11"/>
  <c r="N106" i="11"/>
  <c r="R28" i="11"/>
  <c r="L28" i="11"/>
  <c r="L53" i="11"/>
  <c r="P10" i="17"/>
  <c r="P19" i="17"/>
  <c r="T19" i="17" s="1"/>
  <c r="L30" i="11" s="1"/>
  <c r="R30" i="11" s="1"/>
  <c r="P14" i="17"/>
  <c r="T14" i="17" s="1"/>
  <c r="L31" i="11" s="1"/>
  <c r="R31" i="11" s="1"/>
  <c r="P53" i="17"/>
  <c r="T32" i="17"/>
  <c r="L29" i="11" s="1"/>
  <c r="R29" i="11" s="1"/>
  <c r="T33" i="17"/>
  <c r="N33" i="17"/>
  <c r="D28" i="11" s="1"/>
  <c r="J28" i="11" s="1"/>
  <c r="J53" i="17"/>
  <c r="N53" i="17" s="1"/>
  <c r="J19" i="17"/>
  <c r="N19" i="17" s="1"/>
  <c r="J10" i="17"/>
  <c r="J15" i="17"/>
  <c r="J17" i="17"/>
  <c r="N17" i="17" s="1"/>
  <c r="J16" i="17"/>
  <c r="N16" i="17" s="1"/>
  <c r="D57" i="11" s="1"/>
  <c r="J57" i="11" s="1"/>
  <c r="N11" i="17"/>
  <c r="N12" i="17"/>
  <c r="N13" i="17"/>
  <c r="N14" i="17"/>
  <c r="N15" i="17"/>
  <c r="D56" i="11" s="1"/>
  <c r="J56" i="11" s="1"/>
  <c r="N18" i="17"/>
  <c r="N20" i="17"/>
  <c r="N21" i="17"/>
  <c r="N22" i="17"/>
  <c r="N23" i="17"/>
  <c r="N24" i="17"/>
  <c r="N25" i="17"/>
  <c r="N26" i="17"/>
  <c r="N27" i="17"/>
  <c r="N28" i="17"/>
  <c r="N30" i="17"/>
  <c r="N31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D14" i="11" s="1"/>
  <c r="N46" i="17"/>
  <c r="D36" i="11" s="1"/>
  <c r="J36" i="11" s="1"/>
  <c r="N47" i="17"/>
  <c r="N48" i="17"/>
  <c r="D101" i="11" s="1"/>
  <c r="J101" i="11" s="1"/>
  <c r="N49" i="17"/>
  <c r="D97" i="11" s="1"/>
  <c r="J97" i="11" s="1"/>
  <c r="N50" i="17"/>
  <c r="N51" i="17"/>
  <c r="N52" i="17"/>
  <c r="D99" i="11" s="1"/>
  <c r="J99" i="11" s="1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1" i="17"/>
  <c r="N92" i="17"/>
  <c r="N9" i="17"/>
  <c r="N8" i="17"/>
  <c r="J29" i="17"/>
  <c r="N29" i="17" s="1"/>
  <c r="D63" i="11" s="1"/>
  <c r="J63" i="11" s="1"/>
  <c r="E72" i="19"/>
  <c r="G40" i="19"/>
  <c r="G12" i="19"/>
  <c r="G68" i="19"/>
  <c r="I68" i="19" s="1"/>
  <c r="H19" i="9" s="1"/>
  <c r="J19" i="9" s="1"/>
  <c r="L19" i="9" s="1"/>
  <c r="G52" i="19"/>
  <c r="G49" i="19"/>
  <c r="G83" i="19" s="1"/>
  <c r="I10" i="19"/>
  <c r="I11" i="19"/>
  <c r="I12" i="19"/>
  <c r="H13" i="11" s="1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H30" i="11" s="1"/>
  <c r="I41" i="19"/>
  <c r="I42" i="19"/>
  <c r="H31" i="11" s="1"/>
  <c r="J31" i="11" s="1"/>
  <c r="I43" i="19"/>
  <c r="I44" i="19"/>
  <c r="I45" i="19"/>
  <c r="I46" i="19"/>
  <c r="I47" i="19"/>
  <c r="I48" i="19"/>
  <c r="I50" i="19"/>
  <c r="I51" i="19"/>
  <c r="I52" i="19"/>
  <c r="H12" i="9" s="1"/>
  <c r="I53" i="19"/>
  <c r="I54" i="19"/>
  <c r="I55" i="19"/>
  <c r="I56" i="19"/>
  <c r="I57" i="19"/>
  <c r="I58" i="19"/>
  <c r="I60" i="19"/>
  <c r="I61" i="19"/>
  <c r="I62" i="19"/>
  <c r="I63" i="19"/>
  <c r="I64" i="19"/>
  <c r="I65" i="19"/>
  <c r="I66" i="19"/>
  <c r="I67" i="19"/>
  <c r="I69" i="19"/>
  <c r="I70" i="19"/>
  <c r="I71" i="19"/>
  <c r="I72" i="19"/>
  <c r="H18" i="9" s="1"/>
  <c r="J18" i="9" s="1"/>
  <c r="L18" i="9" s="1"/>
  <c r="I73" i="19"/>
  <c r="I74" i="19"/>
  <c r="I75" i="19"/>
  <c r="I76" i="19"/>
  <c r="I77" i="19"/>
  <c r="I78" i="19"/>
  <c r="I79" i="19"/>
  <c r="I80" i="19"/>
  <c r="I81" i="19"/>
  <c r="I82" i="19"/>
  <c r="I9" i="19"/>
  <c r="I8" i="19"/>
  <c r="E59" i="19"/>
  <c r="E83" i="19" s="1"/>
  <c r="I128" i="21"/>
  <c r="J12" i="8"/>
  <c r="Q10" i="15"/>
  <c r="U11" i="9"/>
  <c r="W11" i="9" s="1"/>
  <c r="U13" i="9"/>
  <c r="W13" i="9" s="1"/>
  <c r="U14" i="9"/>
  <c r="W14" i="9" s="1"/>
  <c r="U15" i="9"/>
  <c r="W15" i="9" s="1"/>
  <c r="U17" i="9"/>
  <c r="U19" i="9"/>
  <c r="W19" i="9" s="1"/>
  <c r="U20" i="9"/>
  <c r="W20" i="9" s="1"/>
  <c r="U21" i="9"/>
  <c r="W21" i="9" s="1"/>
  <c r="U22" i="9"/>
  <c r="W22" i="9" s="1"/>
  <c r="U23" i="9"/>
  <c r="W23" i="9" s="1"/>
  <c r="U24" i="9"/>
  <c r="W24" i="9" s="1"/>
  <c r="U25" i="9"/>
  <c r="W25" i="9" s="1"/>
  <c r="U26" i="9"/>
  <c r="W26" i="9" s="1"/>
  <c r="U27" i="9"/>
  <c r="W27" i="9" s="1"/>
  <c r="U28" i="9"/>
  <c r="W28" i="9" s="1"/>
  <c r="U29" i="9"/>
  <c r="W29" i="9" s="1"/>
  <c r="U30" i="9"/>
  <c r="W30" i="9" s="1"/>
  <c r="U31" i="9"/>
  <c r="W31" i="9" s="1"/>
  <c r="U32" i="9"/>
  <c r="W32" i="9" s="1"/>
  <c r="U33" i="9"/>
  <c r="W33" i="9" s="1"/>
  <c r="U34" i="9"/>
  <c r="W34" i="9" s="1"/>
  <c r="U36" i="9"/>
  <c r="W36" i="9" s="1"/>
  <c r="U38" i="9"/>
  <c r="U39" i="9"/>
  <c r="W39" i="9" s="1"/>
  <c r="U40" i="9"/>
  <c r="U41" i="9"/>
  <c r="W41" i="9" s="1"/>
  <c r="U42" i="9"/>
  <c r="W42" i="9" s="1"/>
  <c r="U43" i="9"/>
  <c r="W43" i="9" s="1"/>
  <c r="U44" i="9"/>
  <c r="W44" i="9" s="1"/>
  <c r="U45" i="9"/>
  <c r="W45" i="9" s="1"/>
  <c r="U46" i="9"/>
  <c r="U47" i="9"/>
  <c r="W47" i="9" s="1"/>
  <c r="U48" i="9"/>
  <c r="U49" i="9"/>
  <c r="W49" i="9" s="1"/>
  <c r="U50" i="9"/>
  <c r="W50" i="9" s="1"/>
  <c r="U51" i="9"/>
  <c r="W51" i="9" s="1"/>
  <c r="U52" i="9"/>
  <c r="W52" i="9" s="1"/>
  <c r="U53" i="9"/>
  <c r="W53" i="9" s="1"/>
  <c r="U10" i="9"/>
  <c r="W10" i="9" s="1"/>
  <c r="U9" i="9"/>
  <c r="W9" i="9" s="1"/>
  <c r="S35" i="9"/>
  <c r="U35" i="9" s="1"/>
  <c r="W35" i="9" s="1"/>
  <c r="P49" i="9"/>
  <c r="Q54" i="9"/>
  <c r="U27" i="10"/>
  <c r="W27" i="10" s="1"/>
  <c r="U10" i="10"/>
  <c r="W10" i="10" s="1"/>
  <c r="U11" i="10"/>
  <c r="W11" i="10" s="1"/>
  <c r="U12" i="10"/>
  <c r="W12" i="10" s="1"/>
  <c r="U13" i="10"/>
  <c r="W13" i="10" s="1"/>
  <c r="U14" i="10"/>
  <c r="U15" i="10"/>
  <c r="W15" i="10" s="1"/>
  <c r="U16" i="10"/>
  <c r="U17" i="10"/>
  <c r="W17" i="10" s="1"/>
  <c r="U18" i="10"/>
  <c r="W18" i="10" s="1"/>
  <c r="U19" i="10"/>
  <c r="W19" i="10" s="1"/>
  <c r="U20" i="10"/>
  <c r="W20" i="10" s="1"/>
  <c r="U21" i="10"/>
  <c r="W21" i="10" s="1"/>
  <c r="U23" i="10"/>
  <c r="W23" i="10" s="1"/>
  <c r="U24" i="10"/>
  <c r="U25" i="10"/>
  <c r="W25" i="10" s="1"/>
  <c r="U26" i="10"/>
  <c r="W26" i="10" s="1"/>
  <c r="U9" i="10"/>
  <c r="W9" i="10" s="1"/>
  <c r="Q28" i="10"/>
  <c r="P22" i="10"/>
  <c r="U22" i="10" s="1"/>
  <c r="W22" i="10" s="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32" i="11"/>
  <c r="R33" i="11"/>
  <c r="R34" i="11"/>
  <c r="R35" i="11"/>
  <c r="R37" i="11"/>
  <c r="R38" i="11"/>
  <c r="R39" i="11"/>
  <c r="R40" i="11"/>
  <c r="R41" i="11"/>
  <c r="R42" i="11"/>
  <c r="R43" i="11"/>
  <c r="R44" i="11"/>
  <c r="R45" i="11"/>
  <c r="R46" i="11"/>
  <c r="R47" i="11"/>
  <c r="R49" i="11"/>
  <c r="R50" i="11"/>
  <c r="R51" i="11"/>
  <c r="R52" i="11"/>
  <c r="R53" i="11"/>
  <c r="R54" i="11"/>
  <c r="R55" i="11"/>
  <c r="R59" i="11"/>
  <c r="R60" i="11"/>
  <c r="R61" i="11"/>
  <c r="R62" i="11"/>
  <c r="R64" i="11"/>
  <c r="R65" i="11"/>
  <c r="R66" i="11"/>
  <c r="R67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103" i="11"/>
  <c r="R104" i="11"/>
  <c r="R105" i="11"/>
  <c r="R9" i="11"/>
  <c r="N102" i="11"/>
  <c r="R102" i="11" s="1"/>
  <c r="L100" i="11"/>
  <c r="R100" i="11" s="1"/>
  <c r="L99" i="11"/>
  <c r="R99" i="11" s="1"/>
  <c r="Q8" i="15"/>
  <c r="L97" i="11"/>
  <c r="R97" i="11" s="1"/>
  <c r="L56" i="11"/>
  <c r="R56" i="11" s="1"/>
  <c r="J9" i="13"/>
  <c r="J10" i="13"/>
  <c r="J21" i="13" s="1"/>
  <c r="J11" i="13"/>
  <c r="J12" i="13"/>
  <c r="J13" i="13"/>
  <c r="J14" i="13"/>
  <c r="J15" i="13"/>
  <c r="J16" i="13"/>
  <c r="J17" i="13"/>
  <c r="J18" i="13"/>
  <c r="J19" i="13"/>
  <c r="J20" i="13"/>
  <c r="J8" i="13"/>
  <c r="F9" i="13"/>
  <c r="F21" i="13" s="1"/>
  <c r="F10" i="13"/>
  <c r="F11" i="13"/>
  <c r="F12" i="13"/>
  <c r="F13" i="13"/>
  <c r="F14" i="13"/>
  <c r="F15" i="13"/>
  <c r="F16" i="13"/>
  <c r="F17" i="13"/>
  <c r="F18" i="13"/>
  <c r="F19" i="13"/>
  <c r="F20" i="13"/>
  <c r="F8" i="13"/>
  <c r="S9" i="15"/>
  <c r="O8" i="15"/>
  <c r="O10" i="15" s="1"/>
  <c r="P29" i="17"/>
  <c r="T50" i="17"/>
  <c r="P15" i="17"/>
  <c r="P17" i="17"/>
  <c r="T17" i="17" s="1"/>
  <c r="T9" i="17"/>
  <c r="T10" i="17"/>
  <c r="T11" i="17"/>
  <c r="T12" i="17"/>
  <c r="T13" i="17"/>
  <c r="T15" i="17"/>
  <c r="T18" i="17"/>
  <c r="T20" i="17"/>
  <c r="T21" i="17"/>
  <c r="T22" i="17"/>
  <c r="T23" i="17"/>
  <c r="T24" i="17"/>
  <c r="T25" i="17"/>
  <c r="T26" i="17"/>
  <c r="T27" i="17"/>
  <c r="T28" i="17"/>
  <c r="T29" i="17"/>
  <c r="L63" i="11" s="1"/>
  <c r="R63" i="11" s="1"/>
  <c r="T30" i="17"/>
  <c r="T31" i="17"/>
  <c r="T34" i="17"/>
  <c r="T35" i="17"/>
  <c r="T36" i="17"/>
  <c r="T37" i="17"/>
  <c r="T38" i="17"/>
  <c r="T39" i="17"/>
  <c r="T40" i="17"/>
  <c r="T41" i="17"/>
  <c r="T42" i="17"/>
  <c r="T43" i="17"/>
  <c r="T44" i="17"/>
  <c r="T45" i="17"/>
  <c r="T46" i="17"/>
  <c r="L36" i="11" s="1"/>
  <c r="T47" i="17"/>
  <c r="L48" i="11" s="1"/>
  <c r="R48" i="11" s="1"/>
  <c r="T48" i="17"/>
  <c r="L101" i="11" s="1"/>
  <c r="R101" i="11" s="1"/>
  <c r="T49" i="17"/>
  <c r="T51" i="17"/>
  <c r="L98" i="11" s="1"/>
  <c r="R98" i="11" s="1"/>
  <c r="T52" i="17"/>
  <c r="T53" i="17"/>
  <c r="L68" i="11" s="1"/>
  <c r="R68" i="11" s="1"/>
  <c r="T54" i="17"/>
  <c r="T55" i="17"/>
  <c r="T56" i="17"/>
  <c r="T57" i="17"/>
  <c r="T58" i="17"/>
  <c r="T59" i="17"/>
  <c r="T60" i="17"/>
  <c r="T61" i="17"/>
  <c r="T62" i="17"/>
  <c r="T63" i="17"/>
  <c r="T64" i="17"/>
  <c r="T65" i="17"/>
  <c r="T66" i="17"/>
  <c r="T67" i="17"/>
  <c r="T68" i="17"/>
  <c r="T69" i="17"/>
  <c r="T70" i="17"/>
  <c r="T71" i="17"/>
  <c r="T72" i="17"/>
  <c r="T73" i="17"/>
  <c r="T74" i="17"/>
  <c r="T75" i="17"/>
  <c r="T76" i="17"/>
  <c r="T77" i="17"/>
  <c r="T78" i="17"/>
  <c r="T79" i="17"/>
  <c r="T80" i="17"/>
  <c r="T81" i="17"/>
  <c r="T82" i="17"/>
  <c r="T83" i="17"/>
  <c r="T84" i="17"/>
  <c r="T85" i="17"/>
  <c r="T86" i="17"/>
  <c r="T87" i="17"/>
  <c r="T88" i="17"/>
  <c r="T89" i="17"/>
  <c r="T90" i="17"/>
  <c r="T91" i="17"/>
  <c r="T92" i="17"/>
  <c r="T8" i="17"/>
  <c r="P16" i="17"/>
  <c r="T16" i="17" s="1"/>
  <c r="R93" i="17"/>
  <c r="M21" i="18"/>
  <c r="K21" i="18"/>
  <c r="I21" i="18"/>
  <c r="G21" i="18"/>
  <c r="F11" i="8" s="1"/>
  <c r="J11" i="8" s="1"/>
  <c r="E21" i="18"/>
  <c r="C21" i="18"/>
  <c r="M76" i="19"/>
  <c r="Q76" i="19" s="1"/>
  <c r="Q83" i="19" s="1"/>
  <c r="M59" i="19"/>
  <c r="Q59" i="19" s="1"/>
  <c r="S16" i="9" s="1"/>
  <c r="U16" i="9" s="1"/>
  <c r="W16" i="9" s="1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3" i="19"/>
  <c r="Q54" i="19"/>
  <c r="Q55" i="19"/>
  <c r="Q56" i="19"/>
  <c r="Q57" i="19"/>
  <c r="Q58" i="19"/>
  <c r="Q60" i="19"/>
  <c r="Q61" i="19"/>
  <c r="Q62" i="19"/>
  <c r="Q63" i="19"/>
  <c r="Q64" i="19"/>
  <c r="Q65" i="19"/>
  <c r="Q66" i="19"/>
  <c r="Q67" i="19"/>
  <c r="Q68" i="19"/>
  <c r="Q69" i="19"/>
  <c r="Q70" i="19"/>
  <c r="Q71" i="19"/>
  <c r="Q72" i="19"/>
  <c r="S18" i="9" s="1"/>
  <c r="U18" i="9" s="1"/>
  <c r="W18" i="9" s="1"/>
  <c r="Q73" i="19"/>
  <c r="Q74" i="19"/>
  <c r="Q75" i="19"/>
  <c r="Q77" i="19"/>
  <c r="Q78" i="19"/>
  <c r="Q79" i="19"/>
  <c r="Q80" i="19"/>
  <c r="Q81" i="19"/>
  <c r="Q82" i="19"/>
  <c r="M72" i="19"/>
  <c r="M52" i="19"/>
  <c r="Q52" i="19" s="1"/>
  <c r="S12" i="9" s="1"/>
  <c r="U12" i="9" s="1"/>
  <c r="W12" i="9" s="1"/>
  <c r="Q8" i="19"/>
  <c r="O83" i="19"/>
  <c r="O45" i="21"/>
  <c r="O128" i="21" s="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61" i="21"/>
  <c r="Q62" i="21"/>
  <c r="Q63" i="21"/>
  <c r="Q64" i="21"/>
  <c r="Q65" i="21"/>
  <c r="Q66" i="21"/>
  <c r="Q67" i="21"/>
  <c r="Q68" i="21"/>
  <c r="Q69" i="21"/>
  <c r="Q70" i="21"/>
  <c r="Q71" i="21"/>
  <c r="Q72" i="21"/>
  <c r="Q73" i="21"/>
  <c r="Q74" i="21"/>
  <c r="Q75" i="21"/>
  <c r="Q76" i="21"/>
  <c r="Q77" i="21"/>
  <c r="Q78" i="21"/>
  <c r="Q79" i="21"/>
  <c r="Q80" i="21"/>
  <c r="Q81" i="21"/>
  <c r="Q82" i="21"/>
  <c r="Q83" i="21"/>
  <c r="Q84" i="21"/>
  <c r="Q85" i="21"/>
  <c r="Q86" i="21"/>
  <c r="Q87" i="21"/>
  <c r="Q88" i="21"/>
  <c r="Q89" i="21"/>
  <c r="Q90" i="21"/>
  <c r="Q91" i="21"/>
  <c r="Q93" i="21"/>
  <c r="Q94" i="21"/>
  <c r="Q95" i="21"/>
  <c r="Q96" i="21"/>
  <c r="Q97" i="21"/>
  <c r="Q98" i="21"/>
  <c r="Q99" i="21"/>
  <c r="Q100" i="21"/>
  <c r="Q101" i="21"/>
  <c r="Q102" i="21"/>
  <c r="Q103" i="21"/>
  <c r="Q104" i="21"/>
  <c r="Q105" i="21"/>
  <c r="Q106" i="21"/>
  <c r="Q107" i="21"/>
  <c r="Q108" i="21"/>
  <c r="Q109" i="21"/>
  <c r="Q110" i="21"/>
  <c r="Q111" i="21"/>
  <c r="Q112" i="21"/>
  <c r="Q113" i="21"/>
  <c r="Q114" i="21"/>
  <c r="Q115" i="21"/>
  <c r="Q116" i="21"/>
  <c r="Q117" i="21"/>
  <c r="Q118" i="21"/>
  <c r="Q119" i="21"/>
  <c r="Q120" i="21"/>
  <c r="Q121" i="21"/>
  <c r="Q122" i="21"/>
  <c r="Q123" i="21"/>
  <c r="Q124" i="21"/>
  <c r="Q125" i="21"/>
  <c r="Q126" i="21"/>
  <c r="Q127" i="21"/>
  <c r="Q8" i="21"/>
  <c r="M92" i="21"/>
  <c r="M128" i="21" s="1"/>
  <c r="G128" i="21"/>
  <c r="E128" i="21"/>
  <c r="L10" i="7"/>
  <c r="L11" i="7"/>
  <c r="L12" i="7"/>
  <c r="L13" i="7"/>
  <c r="L14" i="7"/>
  <c r="L15" i="7"/>
  <c r="L16" i="7"/>
  <c r="L17" i="7"/>
  <c r="L18" i="7"/>
  <c r="L9" i="7"/>
  <c r="L19" i="7" s="1"/>
  <c r="J19" i="7"/>
  <c r="H19" i="7"/>
  <c r="F19" i="7"/>
  <c r="D19" i="7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L52" i="5"/>
  <c r="AL53" i="5"/>
  <c r="AL54" i="5"/>
  <c r="AL55" i="5"/>
  <c r="AL56" i="5"/>
  <c r="AL57" i="5"/>
  <c r="AL58" i="5"/>
  <c r="AL59" i="5"/>
  <c r="AL60" i="5"/>
  <c r="AL61" i="5"/>
  <c r="AL62" i="5"/>
  <c r="AL63" i="5"/>
  <c r="AL64" i="5"/>
  <c r="AL65" i="5"/>
  <c r="AL66" i="5"/>
  <c r="AL67" i="5"/>
  <c r="AL68" i="5"/>
  <c r="AL69" i="5"/>
  <c r="AL70" i="5"/>
  <c r="AL71" i="5"/>
  <c r="AL72" i="5"/>
  <c r="AL73" i="5"/>
  <c r="AL74" i="5"/>
  <c r="AL75" i="5"/>
  <c r="AL76" i="5"/>
  <c r="AL77" i="5"/>
  <c r="AL78" i="5"/>
  <c r="AL79" i="5"/>
  <c r="AL80" i="5"/>
  <c r="AL82" i="5"/>
  <c r="AL83" i="5"/>
  <c r="AL84" i="5"/>
  <c r="AL85" i="5"/>
  <c r="AL9" i="5"/>
  <c r="AL86" i="5" s="1"/>
  <c r="T77" i="5"/>
  <c r="T86" i="5" s="1"/>
  <c r="AJ81" i="5"/>
  <c r="AL81" i="5" s="1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9" i="4"/>
  <c r="AA25" i="4" s="1"/>
  <c r="Y25" i="4"/>
  <c r="I25" i="4"/>
  <c r="G45" i="2"/>
  <c r="I45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9" i="2"/>
  <c r="AA45" i="2" s="1"/>
  <c r="W45" i="2"/>
  <c r="Y45" i="2"/>
  <c r="L54" i="9" l="1"/>
  <c r="W28" i="10"/>
  <c r="J13" i="11"/>
  <c r="H106" i="11"/>
  <c r="J12" i="9"/>
  <c r="L12" i="9" s="1"/>
  <c r="D106" i="11"/>
  <c r="J14" i="11"/>
  <c r="J30" i="11"/>
  <c r="J106" i="11" s="1"/>
  <c r="F10" i="8" s="1"/>
  <c r="J10" i="8" s="1"/>
  <c r="L9" i="10"/>
  <c r="L28" i="10" s="1"/>
  <c r="M83" i="19"/>
  <c r="S8" i="15"/>
  <c r="N37" i="9" s="1"/>
  <c r="AJ86" i="5"/>
  <c r="Q45" i="21"/>
  <c r="Q128" i="21" s="1"/>
  <c r="U28" i="10"/>
  <c r="Q92" i="21"/>
  <c r="P93" i="17"/>
  <c r="I59" i="19"/>
  <c r="H16" i="9" s="1"/>
  <c r="J16" i="9" s="1"/>
  <c r="L16" i="9" s="1"/>
  <c r="L38" i="9"/>
  <c r="I49" i="19"/>
  <c r="H15" i="9" s="1"/>
  <c r="J15" i="9" s="1"/>
  <c r="L15" i="9" s="1"/>
  <c r="D54" i="9"/>
  <c r="J93" i="17"/>
  <c r="R36" i="11"/>
  <c r="N10" i="17"/>
  <c r="D53" i="11" s="1"/>
  <c r="J53" i="11" s="1"/>
  <c r="L57" i="11"/>
  <c r="R57" i="11" s="1"/>
  <c r="L58" i="11"/>
  <c r="R58" i="11" s="1"/>
  <c r="I83" i="19"/>
  <c r="S54" i="9"/>
  <c r="T93" i="17"/>
  <c r="U37" i="9" l="1"/>
  <c r="N54" i="9"/>
  <c r="H54" i="9"/>
  <c r="L106" i="11"/>
  <c r="J54" i="9"/>
  <c r="F8" i="8" s="1"/>
  <c r="N93" i="17"/>
  <c r="R106" i="11"/>
  <c r="J8" i="8" l="1"/>
  <c r="J13" i="8" s="1"/>
  <c r="H8" i="8"/>
  <c r="F13" i="8"/>
  <c r="W37" i="9"/>
  <c r="W54" i="9" s="1"/>
  <c r="U54" i="9"/>
  <c r="H9" i="8" l="1"/>
  <c r="H11" i="8"/>
  <c r="H12" i="8"/>
  <c r="H10" i="8"/>
  <c r="H13" i="8" s="1"/>
</calcChain>
</file>

<file path=xl/sharedStrings.xml><?xml version="1.0" encoding="utf-8"?>
<sst xmlns="http://schemas.openxmlformats.org/spreadsheetml/2006/main" count="1481" uniqueCount="488">
  <si>
    <t>صندوق سرمایه‌گذاری در اوراق بهادار با درآمد ثابت کاردان</t>
  </si>
  <si>
    <t>صورت وضعیت پرتفوی</t>
  </si>
  <si>
    <t>برای ماه منتهی به 1404/09/30</t>
  </si>
  <si>
    <t>-1</t>
  </si>
  <si>
    <t>سرمایه گذاری ها</t>
  </si>
  <si>
    <t>-1-1</t>
  </si>
  <si>
    <t>سرمایه گذاری در سهام و حق تقدم سهام</t>
  </si>
  <si>
    <t>1404/08/30</t>
  </si>
  <si>
    <t>تغییرات طی دوره</t>
  </si>
  <si>
    <t>1404/09/30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</si>
  <si>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</si>
  <si>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</si>
  <si>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</si>
  <si>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</si>
  <si>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</si>
  <si>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</si>
  <si>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</si>
  <si>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</si>
  <si>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</si>
  <si>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صادرات ایران</t>
  </si>
  <si>
    <t>بانک ملت</t>
  </si>
  <si>
    <t>بانک‌اقتصادنوین‌</t>
  </si>
  <si>
    <t>بورس انرژی ایران</t>
  </si>
  <si>
    <t>بورس کالای ایران</t>
  </si>
  <si>
    <t>پارس‌ مینو</t>
  </si>
  <si>
    <t>پالایش نفت اصفهان</t>
  </si>
  <si>
    <t>پالایش نفت بندرعباس</t>
  </si>
  <si>
    <t>پاکدیس</t>
  </si>
  <si>
    <t>پتروشیمی پردیس</t>
  </si>
  <si>
    <t>پتروشیمی فناوران</t>
  </si>
  <si>
    <t>پتروشیمی نوری</t>
  </si>
  <si>
    <t>پست بانک ایران</t>
  </si>
  <si>
    <t>تایدواترخاورمیانه</t>
  </si>
  <si>
    <t>تراکتورسازی‌ایران‌</t>
  </si>
  <si>
    <t>توسعه معادن وص.معدنی خاورمیانه</t>
  </si>
  <si>
    <t>ح . سرمایه‌گذاری‌ سپه‌</t>
  </si>
  <si>
    <t>داروسازی کاسپین تامین</t>
  </si>
  <si>
    <t>سرمایه گذاری صدرتامین</t>
  </si>
  <si>
    <t>سرمایه گذاری گروه توسعه ملی</t>
  </si>
  <si>
    <t>سرمایه‌گذاری‌ سایپا</t>
  </si>
  <si>
    <t>سرمایه‌گذاری‌ سپه‌</t>
  </si>
  <si>
    <t>سرمایه‌گذاری‌صندوق‌بازنشستگی‌</t>
  </si>
  <si>
    <t>سرمایه‌گذاری‌غدیر(هلدینگ‌</t>
  </si>
  <si>
    <t>سنگ آهن گهرزمین</t>
  </si>
  <si>
    <t>سیمان فارس و خوزستان</t>
  </si>
  <si>
    <t>سیمان‌مازندران‌</t>
  </si>
  <si>
    <t>فجر انرژی خلیج فارس</t>
  </si>
  <si>
    <t>فولاد مبارکه اصفهان</t>
  </si>
  <si>
    <t>گروه مپنا (سهامی عام)</t>
  </si>
  <si>
    <t>مدیریت نیروگاهی ایرانیان مپنا</t>
  </si>
  <si>
    <t>معدنی‌ املاح‌  ایران‌</t>
  </si>
  <si>
    <t>ملی‌ صنایع‌ مس‌ ایران‌</t>
  </si>
  <si>
    <t>نفت‌ بهران‌</t>
  </si>
  <si>
    <t>نیروکلر</t>
  </si>
  <si>
    <t>داروسازی‌ فارابی‌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</si>
  <si>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</si>
  <si>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</si>
  <si>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</si>
  <si>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</si>
  <si>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</si>
  <si>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</si>
  <si>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</si>
  <si>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میدکو-6167-05/02/15</t>
  </si>
  <si>
    <t>1405/02/15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</si>
  <si>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</si>
  <si>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</si>
  <si>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</si>
  <si>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</si>
  <si>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</si>
  <si>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</si>
  <si>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</si>
  <si>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</si>
  <si>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</si>
  <si>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</si>
  <si>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</si>
  <si>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</si>
  <si>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</si>
  <si>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پترو اندیشه صبا-بخشی</t>
  </si>
  <si>
    <t>صندوق س تجارت شاخصی کاردان</t>
  </si>
  <si>
    <t>صندوق س در سهام راد-سهام</t>
  </si>
  <si>
    <t>صندوق س صنایع اندیشه صبا2-بخشی</t>
  </si>
  <si>
    <t>صندوق س. بخشی صنایع دانایان1-ب</t>
  </si>
  <si>
    <t>صندوق س. ثروت هیوا-س</t>
  </si>
  <si>
    <t>صندوق س. درسهام اطلس-س</t>
  </si>
  <si>
    <t>صندوق س. شاخصی هم وزن همسنگ-س</t>
  </si>
  <si>
    <t>صندوق س. طلا کیمیا زرین کاردان</t>
  </si>
  <si>
    <t>صندوق س.سهامی پرتو آمال-س</t>
  </si>
  <si>
    <t>صندوق س.سهم نگر جام جم-س</t>
  </si>
  <si>
    <t>صندوق سرمایه‌گذاری نیکی گستران</t>
  </si>
  <si>
    <t>صندوق صبا</t>
  </si>
  <si>
    <t>صندوق واسطه گری مالی یکم-سهام</t>
  </si>
  <si>
    <t>صندوق س.بخشی ثروت آفرین1-ب</t>
  </si>
  <si>
    <t>صندوق س سروسودمند مدبران-سهام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</si>
  <si>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</si>
  <si>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</si>
  <si>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</si>
  <si>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</si>
  <si>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</si>
  <si>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</si>
  <si>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</si>
  <si>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</si>
  <si>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</si>
  <si>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استاندارد گندله صبانور</t>
  </si>
  <si>
    <t>بله</t>
  </si>
  <si>
    <t>1404/01/20</t>
  </si>
  <si>
    <t>1406/01/20</t>
  </si>
  <si>
    <t>سلف بهین پالایش قشم</t>
  </si>
  <si>
    <t>1406/01/19</t>
  </si>
  <si>
    <t>سلف موازی گازمایع کنگان051</t>
  </si>
  <si>
    <t>1403/09/28</t>
  </si>
  <si>
    <t>1405/03/28</t>
  </si>
  <si>
    <t>سلف موازی متانول سبلان053</t>
  </si>
  <si>
    <t>1403/05/14</t>
  </si>
  <si>
    <t>1405/05/14</t>
  </si>
  <si>
    <t>سلف موازی هیدروکربن آفتاب051</t>
  </si>
  <si>
    <t>1403/12/08</t>
  </si>
  <si>
    <t>1405/12/07</t>
  </si>
  <si>
    <t>سلف موازی هیدروکربن آفتاب053</t>
  </si>
  <si>
    <t>1403/12/21</t>
  </si>
  <si>
    <t>1405/12/20</t>
  </si>
  <si>
    <t>سلف موازی هیدروکربن آفتاب062</t>
  </si>
  <si>
    <t>1404/03/12</t>
  </si>
  <si>
    <t>1406/03/12</t>
  </si>
  <si>
    <t>اجاره تابان فرداکاران14061205</t>
  </si>
  <si>
    <t>1403/12/05</t>
  </si>
  <si>
    <t>1406/12/05</t>
  </si>
  <si>
    <t>اجاره تابان فرداکاردان14070120</t>
  </si>
  <si>
    <t>1407/01/20</t>
  </si>
  <si>
    <t>اجاره تابان کاردان14041015</t>
  </si>
  <si>
    <t>1400/10/15</t>
  </si>
  <si>
    <t>1404/10/15</t>
  </si>
  <si>
    <t>اجاره گلریز پلیمر قم14051026</t>
  </si>
  <si>
    <t>1401/10/26</t>
  </si>
  <si>
    <t>1405/10/26</t>
  </si>
  <si>
    <t>اجاره گهرزمین کاردان14070822</t>
  </si>
  <si>
    <t>1403/08/22</t>
  </si>
  <si>
    <t>1407/08/22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</si>
  <si>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</si>
  <si>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</si>
  <si>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</si>
  <si>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</si>
  <si>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</si>
  <si>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</si>
  <si>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</si>
  <si>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خزانه-م7بودجه02-040910</t>
  </si>
  <si>
    <t>1402/12/20</t>
  </si>
  <si>
    <t>1404/09/10</t>
  </si>
  <si>
    <t>اسناد خزانه-م8بودجه02-041211</t>
  </si>
  <si>
    <t>1404/12/10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</si>
  <si>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</si>
  <si>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</si>
  <si>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</si>
  <si>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</si>
  <si>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</si>
  <si>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</si>
  <si>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</si>
  <si>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</si>
  <si>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اسنادخزانه-م4بودجه02-051021</t>
  </si>
  <si>
    <t>1402/12/15</t>
  </si>
  <si>
    <t>اسنادخزانه-م5بودجه01-041015</t>
  </si>
  <si>
    <t>1401/12/08</t>
  </si>
  <si>
    <t>1404/10/14</t>
  </si>
  <si>
    <t>صکوک اجاره اخابر06-3ماهه23%</t>
  </si>
  <si>
    <t>1402/11/14</t>
  </si>
  <si>
    <t>1406/11/14</t>
  </si>
  <si>
    <t>صکوک اجاره صگستر512- 6ماهه18%</t>
  </si>
  <si>
    <t>1400/12/21</t>
  </si>
  <si>
    <t>1405/12/21</t>
  </si>
  <si>
    <t>صکوک اجاره فارس073-بدون ضامن</t>
  </si>
  <si>
    <t>1403/03/07</t>
  </si>
  <si>
    <t>1407/03/07</t>
  </si>
  <si>
    <t>صکوک اجاره فارس804-بدون ضامن</t>
  </si>
  <si>
    <t>1404/04/30</t>
  </si>
  <si>
    <t>1408/04/30</t>
  </si>
  <si>
    <t>صکوک اجاره فارس840-بدون ضامن</t>
  </si>
  <si>
    <t>صکوک اجاره فولاد006-بدون ضامن</t>
  </si>
  <si>
    <t>1402/05/22</t>
  </si>
  <si>
    <t>1406/05/22</t>
  </si>
  <si>
    <t>صکوک اجاره فولاد512-بدون ضامن</t>
  </si>
  <si>
    <t>1401/12/24</t>
  </si>
  <si>
    <t>1405/12/24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</si>
  <si>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</si>
  <si>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</si>
  <si>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</si>
  <si>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</si>
  <si>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</si>
  <si>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</si>
  <si>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دروز705-3ماهه23%</t>
  </si>
  <si>
    <t>1402/05/15</t>
  </si>
  <si>
    <t>1407/05/15</t>
  </si>
  <si>
    <t>صکوک مرابحه دعبید602-3ماهه18%</t>
  </si>
  <si>
    <t>1402/02/09</t>
  </si>
  <si>
    <t>1406/02/09</t>
  </si>
  <si>
    <t>صکوک مرابحه دعبید609-3ماهه23%</t>
  </si>
  <si>
    <t>1402/09/07</t>
  </si>
  <si>
    <t>1406/09/07</t>
  </si>
  <si>
    <t>صکوک مرابحه شادگان705-3ماهه23%</t>
  </si>
  <si>
    <t>1403/05/08</t>
  </si>
  <si>
    <t>1407/05/08</t>
  </si>
  <si>
    <t>صکوک مرابحه کگل00711-3ماهه23%</t>
  </si>
  <si>
    <t>1403/11/21</t>
  </si>
  <si>
    <t>1407/11/20</t>
  </si>
  <si>
    <t>مرابحه اکتوور کو-کاردان070612</t>
  </si>
  <si>
    <t>1402/06/12</t>
  </si>
  <si>
    <t>1407/06/12</t>
  </si>
  <si>
    <t>مرابحه بافندگی پرنیا060718</t>
  </si>
  <si>
    <t>1402/07/18</t>
  </si>
  <si>
    <t>1406/07/18</t>
  </si>
  <si>
    <t>مرابحه پ.استایرن انتخاب071016</t>
  </si>
  <si>
    <t>1403/10/16</t>
  </si>
  <si>
    <t>1407/10/16</t>
  </si>
  <si>
    <t>مرابحه پتروپاریزسبزالبرز071115</t>
  </si>
  <si>
    <t>1403/11/15</t>
  </si>
  <si>
    <t>1407/11/15</t>
  </si>
  <si>
    <t>مرابحه ترام چاپ061109</t>
  </si>
  <si>
    <t>1402/11/09</t>
  </si>
  <si>
    <t>1406/11/09</t>
  </si>
  <si>
    <t>مرابحه داروک-کاردان070904</t>
  </si>
  <si>
    <t>1402/09/04</t>
  </si>
  <si>
    <t>1407/09/04</t>
  </si>
  <si>
    <t>مرابحه ش. دبش سبز گستر14060717</t>
  </si>
  <si>
    <t>1401/07/17</t>
  </si>
  <si>
    <t>1406/07/17</t>
  </si>
  <si>
    <t>مرابحه صنایع خودروایلیا051219</t>
  </si>
  <si>
    <t>1402/12/19</t>
  </si>
  <si>
    <t>1405/12/19</t>
  </si>
  <si>
    <t>مرابحه طبیعت سبز-کاردان060710</t>
  </si>
  <si>
    <t>1402/07/10</t>
  </si>
  <si>
    <t>1406/07/10</t>
  </si>
  <si>
    <t>مرابحه عالیفرد-کاردان070830</t>
  </si>
  <si>
    <t>1402/08/30</t>
  </si>
  <si>
    <t>1407/08/30</t>
  </si>
  <si>
    <t>مرابحه عالیفرد-کاردان14071222</t>
  </si>
  <si>
    <t>1403/12/22</t>
  </si>
  <si>
    <t>1407/12/22</t>
  </si>
  <si>
    <t>مرابحه عام دولت118-ش.خ060725</t>
  </si>
  <si>
    <t>1401/07/25</t>
  </si>
  <si>
    <t>1406/07/25</t>
  </si>
  <si>
    <t>مرابحه عام دولت133-ش.خ050410</t>
  </si>
  <si>
    <t>1402/05/10</t>
  </si>
  <si>
    <t>1405/04/10</t>
  </si>
  <si>
    <t>مرابحه عام دولت137-ش.خ061229</t>
  </si>
  <si>
    <t>1402/06/29</t>
  </si>
  <si>
    <t>1406/06/29</t>
  </si>
  <si>
    <t>مرابحه عام دولت140-ش.خ050504</t>
  </si>
  <si>
    <t>1402/07/04</t>
  </si>
  <si>
    <t>1405/05/04</t>
  </si>
  <si>
    <t>مرابحه عام دولت143-ش.خ041009</t>
  </si>
  <si>
    <t>1402/08/09</t>
  </si>
  <si>
    <t>1404/10/09</t>
  </si>
  <si>
    <t>مرابحه عام دولت162-ش.خ050329</t>
  </si>
  <si>
    <t>1403/03/29</t>
  </si>
  <si>
    <t>1405/03/29</t>
  </si>
  <si>
    <t>مرابحه عام دولت171-ش.خ060316</t>
  </si>
  <si>
    <t>1403/05/16</t>
  </si>
  <si>
    <t>1406/03/16</t>
  </si>
  <si>
    <t>مرابحه عام دولت172-ش.خ050623</t>
  </si>
  <si>
    <t>1403/05/23</t>
  </si>
  <si>
    <t>1405/06/23</t>
  </si>
  <si>
    <t>مرابحه عام دولت174-ش.خ041027</t>
  </si>
  <si>
    <t>1403/06/27</t>
  </si>
  <si>
    <t>1404/10/27</t>
  </si>
  <si>
    <t>مرابحه عام دولت191-ش.خ060328</t>
  </si>
  <si>
    <t>1406/03/28</t>
  </si>
  <si>
    <t>مرابحه عام دولت202-ش.خ060530</t>
  </si>
  <si>
    <t>1403/11/30</t>
  </si>
  <si>
    <t>1406/05/30</t>
  </si>
  <si>
    <t>مرابحه عام دولت206-ش.خ051114</t>
  </si>
  <si>
    <t>1403/12/14</t>
  </si>
  <si>
    <t>1405/11/14</t>
  </si>
  <si>
    <t>مرابحه عام دولت207-ش.خ060614</t>
  </si>
  <si>
    <t>1406/06/14</t>
  </si>
  <si>
    <t>مرابحه عام دولت209-ش.خ050821</t>
  </si>
  <si>
    <t>1405/08/21</t>
  </si>
  <si>
    <t>مرابحه عام دولت228-ش.خ070521</t>
  </si>
  <si>
    <t>1404/05/21</t>
  </si>
  <si>
    <t>1407/05/21</t>
  </si>
  <si>
    <t>مرابحه عام دولت238-ش.خ061022</t>
  </si>
  <si>
    <t>1404/07/22</t>
  </si>
  <si>
    <t>1406/10/22</t>
  </si>
  <si>
    <t>مرابحه عام دولت240-ش.خ060929</t>
  </si>
  <si>
    <t>1404/07/29</t>
  </si>
  <si>
    <t>1406/09/29</t>
  </si>
  <si>
    <t>مرابحه عام دولت247-ش.خ070920</t>
  </si>
  <si>
    <t>1404/08/20</t>
  </si>
  <si>
    <t>1407/09/20</t>
  </si>
  <si>
    <t>مرابحه لورچ 080202</t>
  </si>
  <si>
    <t>1403/02/02</t>
  </si>
  <si>
    <t>1408/02/02</t>
  </si>
  <si>
    <t>مرابحه مقدم-کاردان071128</t>
  </si>
  <si>
    <t>1403/11/28</t>
  </si>
  <si>
    <t>1407/11/28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</si>
  <si>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</si>
  <si>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</si>
  <si>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</si>
  <si>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</si>
  <si>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</si>
  <si>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</si>
  <si>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</si>
  <si>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1401/12/28</t>
  </si>
  <si>
    <t>صکوک مرابحه خزامیا511-3ماهه18%</t>
  </si>
  <si>
    <t>1401/11/17</t>
  </si>
  <si>
    <t>1405/11/17</t>
  </si>
  <si>
    <t>مرابحه عام دولت256-ش.خ070318</t>
  </si>
  <si>
    <t>1404/09/18</t>
  </si>
  <si>
    <t>1407/03/18</t>
  </si>
  <si>
    <t>صکوک اجاره صگستر504- 6ماهه18%</t>
  </si>
  <si>
    <t>1400/04/12</t>
  </si>
  <si>
    <t>1405/04/12</t>
  </si>
  <si>
    <t>مرابحه عام دولت237-ش.خ070715</t>
  </si>
  <si>
    <t>1404/07/15</t>
  </si>
  <si>
    <t>1407/07/15</t>
  </si>
  <si>
    <t>اوراق مشارکت طرح قطارشهری کرج جدید 1403</t>
  </si>
  <si>
    <t>خیر</t>
  </si>
  <si>
    <t>1403/12/28</t>
  </si>
  <si>
    <t>1407/12/28</t>
  </si>
  <si>
    <t>اوراق مشارکت طرح قطارشهری اصفهان 1404</t>
  </si>
  <si>
    <t>اوراق مشارکت طرح اتوبوسرانی اصفهان 1404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</si>
  <si>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</si>
  <si>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</si>
  <si>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</si>
  <si>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</si>
  <si>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</si>
  <si>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</si>
  <si>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</si>
  <si>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</si>
  <si>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</si>
  <si>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</si>
  <si>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</si>
  <si>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</si>
  <si>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</si>
  <si>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</si>
  <si>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</si>
  <si>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</si>
  <si>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</si>
  <si>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</si>
  <si>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</si>
  <si>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</si>
  <si>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</si>
  <si>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</si>
  <si>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</si>
  <si>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</si>
  <si>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</si>
  <si>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</si>
  <si>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</si>
  <si>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</si>
  <si>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</si>
  <si>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</si>
  <si>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</si>
  <si>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</si>
  <si>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</si>
  <si>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</si>
  <si>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</si>
  <si>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</si>
  <si>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</si>
  <si>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</si>
  <si>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</si>
  <si>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</si>
  <si>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گروه صنایع کاغذ پارس</t>
  </si>
  <si>
    <t>تامین سرمایه کاردان</t>
  </si>
  <si>
    <t>رادیاتور ایران‌</t>
  </si>
  <si>
    <t>تولیدات پتروشیمی قائد بصیر</t>
  </si>
  <si>
    <t>کشت و دامداری فکا</t>
  </si>
  <si>
    <t>گروه انتخاب الکترونیک آرمان</t>
  </si>
  <si>
    <t>ریخته‌گری‌ تراکتورسازی‌ ایران‌</t>
  </si>
  <si>
    <t>بین المللی توسعه ص. معادن غدیر</t>
  </si>
  <si>
    <t>گروه مالی صبا تامین</t>
  </si>
  <si>
    <t>-2-2</t>
  </si>
  <si>
    <t>درآمد حاصل از سرمایه­گذاری در واحدهای صندوق</t>
  </si>
  <si>
    <t>درآمد سود صندوق</t>
  </si>
  <si>
    <t>صندوق س صنایع دایا3-بخشی</t>
  </si>
  <si>
    <t>صندوق س.بخشی صنایع پاداش2-ب</t>
  </si>
  <si>
    <t>صندوق س صنایع اعتبار1-بخشی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</si>
  <si>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</si>
  <si>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</si>
  <si>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</si>
  <si>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</si>
  <si>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دولت144-ش.خ040730</t>
  </si>
  <si>
    <t>مرابحه عام دولت145-ش.خ050707</t>
  </si>
  <si>
    <t>مرابحه فاران شیمی 14050730</t>
  </si>
  <si>
    <t>اجاره دومینو14061003</t>
  </si>
  <si>
    <t>مرابحه فولاد آتیه 14061206</t>
  </si>
  <si>
    <t>مرابحه اتومبیل سازی فردا051224</t>
  </si>
  <si>
    <t>اسنادخزانه-م7بودجه01-040714</t>
  </si>
  <si>
    <t>اسنادخزانه-م8بودجه01-040728</t>
  </si>
  <si>
    <t>مرابحه عام دولت139-ش.خ040804</t>
  </si>
  <si>
    <t>مرابحه عام دولت178-ش.خ041117</t>
  </si>
  <si>
    <t>مرابحه عام دولت229-ش.خ061028</t>
  </si>
  <si>
    <t>مرابحه عام دولت245-ش.خ070813</t>
  </si>
  <si>
    <t>مشارکت ش کرج412-3ماهه18%</t>
  </si>
  <si>
    <t>مشارکت ش کرج042-3ماهه18%</t>
  </si>
  <si>
    <t>مشارکت ش قم412-3ماهه18%</t>
  </si>
  <si>
    <t>مرابحه ذوب و نوردکرمان14060814</t>
  </si>
  <si>
    <t>اجاره توسعه س. سامان14060303</t>
  </si>
  <si>
    <t>مرابحه انتخاب آرمان050917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</si>
  <si>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</si>
  <si>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</si>
  <si>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</si>
  <si>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</si>
  <si>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</si>
  <si>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</si>
  <si>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</si>
  <si>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</si>
  <si>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</si>
  <si>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</si>
  <si>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</si>
  <si>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</si>
  <si>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</si>
  <si>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</si>
  <si>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</si>
  <si>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</si>
  <si>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</si>
  <si>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</si>
  <si>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</si>
  <si>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</si>
  <si>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</si>
  <si>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</si>
  <si>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</si>
  <si>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</si>
  <si>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</si>
  <si>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1404/07/20</t>
  </si>
  <si>
    <t>1404/09/22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</si>
  <si>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</si>
  <si>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</si>
  <si>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</si>
  <si>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</si>
  <si>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</si>
  <si>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1407/08/13</t>
  </si>
  <si>
    <t>1406/10/28</t>
  </si>
  <si>
    <t>1404/11/17</t>
  </si>
  <si>
    <t>1405/07/07</t>
  </si>
  <si>
    <t>1404/07/30</t>
  </si>
  <si>
    <t>1404/08/03</t>
  </si>
  <si>
    <t>1404/12/24</t>
  </si>
  <si>
    <t>1404/12/25</t>
  </si>
  <si>
    <t>1404/12/13</t>
  </si>
  <si>
    <t>1406/12/06</t>
  </si>
  <si>
    <t>1406/10/03</t>
  </si>
  <si>
    <t>1406/08/14</t>
  </si>
  <si>
    <t>1405/07/30</t>
  </si>
  <si>
    <t>1406/03/03</t>
  </si>
  <si>
    <t>1405/09/17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</si>
  <si>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</si>
  <si>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</si>
  <si>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</si>
  <si>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</si>
  <si>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</si>
  <si>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</si>
  <si>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</si>
  <si>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بانک تجارت</t>
  </si>
  <si>
    <t xml:space="preserve">بانک سامان </t>
  </si>
  <si>
    <t>بانک اقتصاد نوین</t>
  </si>
  <si>
    <t>بانک تجارت پاسارگاد</t>
  </si>
  <si>
    <t>بانک صادرات</t>
  </si>
  <si>
    <t>بانک کشاورزی</t>
  </si>
  <si>
    <t>بانک مسکن</t>
  </si>
  <si>
    <t>بانک شهر</t>
  </si>
  <si>
    <t>بانک ملی</t>
  </si>
  <si>
    <t xml:space="preserve">بانک تجارت </t>
  </si>
  <si>
    <t>بانک پاسارگاد</t>
  </si>
  <si>
    <t>بانک پارسیان</t>
  </si>
  <si>
    <t>بانک خاورمیانه</t>
  </si>
  <si>
    <t xml:space="preserve">بانک گردشگری </t>
  </si>
  <si>
    <t>سلف موازی گاز مایع کنگان051</t>
  </si>
  <si>
    <t>مرابحه فولاد تولید هرمزگان</t>
  </si>
  <si>
    <t>مرابحه لبنی رامک شیراز080629</t>
  </si>
  <si>
    <t>مرابحه فولاد هرمزگان جنوب</t>
  </si>
  <si>
    <t>شرکت تامین سرمایه کاردان</t>
  </si>
  <si>
    <t xml:space="preserve">سلف موازی گازمایع کنگان051	</t>
  </si>
  <si>
    <t xml:space="preserve">سلف موازی هیدروکربن آفتاب062 </t>
  </si>
  <si>
    <t>صکوک اجاره صگستر512</t>
  </si>
  <si>
    <t>اوراق مشارکت قطار شهری اصفهان1404</t>
  </si>
  <si>
    <t>اوراق مشارکت اتوبوسرانی اصفهان1404</t>
  </si>
  <si>
    <t>اوراق مشارکت قطار شهری کرچ1403</t>
  </si>
  <si>
    <t>صکوک مرابحه پاکشو503</t>
  </si>
  <si>
    <t>صکوک مرابحه عبید602</t>
  </si>
  <si>
    <t>اوراق مشارکت کرج412</t>
  </si>
  <si>
    <t>اوراق مشارکت کرج042</t>
  </si>
  <si>
    <t>مرابحه دعبید609</t>
  </si>
  <si>
    <t>صکوک اجاره فارس073</t>
  </si>
  <si>
    <t>صکوک اجاره صگستر504</t>
  </si>
  <si>
    <t>اوراق اجاره توسعه س.سامان14060303</t>
  </si>
  <si>
    <t>مرابحه فاران شیمی14050730</t>
  </si>
  <si>
    <t>مرابحه ذوب و نورد کرمان14060814</t>
  </si>
  <si>
    <t>اوراق اجاره دومینو14061003</t>
  </si>
  <si>
    <t>صکوک مرابحه خزامیا511</t>
  </si>
  <si>
    <t>مرابحه فولاد آتیه14061206</t>
  </si>
  <si>
    <t>مشارکت ش قم512-3 ماهه 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</si>
</sst>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333333"/>
      <name val="IRANSans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212529"/>
      <name val="Sahe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90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left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left"/>
    </xf>
    <xf numFmtId="2" fontId="4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left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10" fontId="4" fillId="0" borderId="0" xfId="1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3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textRotation="180"/>
    </xf>
    <xf numFmtId="0" fontId="4" fillId="0" borderId="0" xfId="0" applyFont="1" applyFill="1" applyAlignment="1">
      <alignment horizontal="left" textRotation="180"/>
    </xf>
    <xf numFmtId="0" fontId="4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textRotation="180"/>
    </xf>
    <xf numFmtId="0" fontId="4" fillId="0" borderId="0" xfId="0" applyFont="1" applyFill="1" applyAlignment="1">
      <alignment horizontal="right" vertical="top"/>
    </xf>
    <xf numFmtId="9" fontId="4" fillId="0" borderId="0" xfId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left"/>
    </xf>
    <xf numFmtId="3" fontId="8" fillId="0" borderId="0" xfId="0" applyNumberFormat="1" applyFont="1" applyFill="1" applyAlignment="1">
      <alignment horizontal="left"/>
    </xf>
    <xf numFmtId="164" fontId="4" fillId="0" borderId="0" xfId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3" fontId="4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ill>
        <patternFill patternType="solid">
          <fgColor rgb="FFDCE6F1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2"/>
  <sheetViews>
    <sheetView rightToLeft="1" tabSelected="1" workbookViewId="0">
      <selection activeCell="AA36" sqref="AA36"/>
    </sheetView>
  </sheetViews>
  <sheetFormatPr defaultRowHeight="12.75"/>
  <cols>
    <col min="1" max="2" width="2.5703125" customWidth="1"/>
    <col min="3" max="3" width="23.42578125" customWidth="1"/>
    <col min="4" max="4" width="1.28515625" customWidth="1"/>
    <col min="5" max="5" width="13.5703125" style="10" bestFit="1" customWidth="1"/>
    <col min="6" max="6" width="1.28515625" style="10" customWidth="1"/>
    <col min="7" max="7" width="18.7109375" style="10" bestFit="1" customWidth="1"/>
    <col min="8" max="8" width="1.28515625" style="10" customWidth="1"/>
    <col min="9" max="9" width="19" style="10" bestFit="1" customWidth="1"/>
    <col min="10" max="10" width="1.28515625" style="10" customWidth="1"/>
    <col min="11" max="11" width="12.140625" style="10" bestFit="1" customWidth="1"/>
    <col min="12" max="12" width="1.28515625" style="10" customWidth="1"/>
    <col min="13" max="13" width="17.7109375" style="10" bestFit="1" customWidth="1"/>
    <col min="14" max="14" width="1.28515625" style="10" customWidth="1"/>
    <col min="15" max="15" width="12.85546875" style="10" bestFit="1" customWidth="1"/>
    <col min="16" max="16" width="1.28515625" style="10" customWidth="1"/>
    <col min="17" max="17" width="17.7109375" style="10" bestFit="1" customWidth="1"/>
    <col min="18" max="18" width="1.28515625" style="10" customWidth="1"/>
    <col min="19" max="19" width="13.7109375" style="10" bestFit="1" customWidth="1"/>
    <col min="20" max="20" width="1.28515625" style="10" customWidth="1"/>
    <col min="21" max="21" width="16.140625" style="10" bestFit="1" customWidth="1"/>
    <col min="22" max="22" width="1.28515625" style="10" customWidth="1"/>
    <col min="23" max="23" width="18.85546875" style="10" bestFit="1" customWidth="1"/>
    <col min="24" max="24" width="1.28515625" style="10" customWidth="1"/>
    <col min="25" max="25" width="19" style="10" bestFit="1" customWidth="1"/>
    <col min="26" max="26" width="1.28515625" style="10" customWidth="1"/>
    <col min="27" max="27" width="18.28515625" style="10" bestFit="1" customWidth="1"/>
    <col min="28" max="28" width="0.28515625" style="10" customWidth="1"/>
    <col min="29" max="29" width="9.140625" style="10"/>
  </cols>
  <sheetData>
    <row r="1" spans="1:27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27" ht="21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14.45" customHeight="1">
      <c r="A4" s="1" t="s">
        <v>3</v>
      </c>
      <c r="B4" s="46" t="s">
        <v>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ht="14.45" customHeight="1">
      <c r="A5" s="46" t="s">
        <v>5</v>
      </c>
      <c r="B5" s="46"/>
      <c r="C5" s="46" t="s">
        <v>6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27" ht="14.45" customHeight="1">
      <c r="E6" s="42" t="s">
        <v>7</v>
      </c>
      <c r="F6" s="42"/>
      <c r="G6" s="42"/>
      <c r="H6" s="42"/>
      <c r="I6" s="42"/>
      <c r="K6" s="42" t="s">
        <v>8</v>
      </c>
      <c r="L6" s="42"/>
      <c r="M6" s="42"/>
      <c r="N6" s="42"/>
      <c r="O6" s="42"/>
      <c r="P6" s="42"/>
      <c r="Q6" s="42"/>
      <c r="S6" s="42" t="s">
        <v>9</v>
      </c>
      <c r="T6" s="42"/>
      <c r="U6" s="42"/>
      <c r="V6" s="42"/>
      <c r="W6" s="42"/>
      <c r="X6" s="42"/>
      <c r="Y6" s="42"/>
      <c r="Z6" s="42"/>
      <c r="AA6" s="42"/>
    </row>
    <row r="7" spans="1:27" ht="14.45" customHeight="1">
      <c r="E7" s="11"/>
      <c r="F7" s="11"/>
      <c r="G7" s="11"/>
      <c r="H7" s="11"/>
      <c r="I7" s="11"/>
      <c r="K7" s="44" t="s">
        <v>10</v>
      </c>
      <c r="L7" s="44"/>
      <c r="M7" s="44"/>
      <c r="N7" s="11"/>
      <c r="O7" s="44" t="s">
        <v>11</v>
      </c>
      <c r="P7" s="44"/>
      <c r="Q7" s="44"/>
      <c r="S7" s="11"/>
      <c r="T7" s="11"/>
      <c r="U7" s="11"/>
      <c r="V7" s="11"/>
      <c r="W7" s="11"/>
      <c r="X7" s="11"/>
      <c r="Y7" s="11"/>
      <c r="Z7" s="11"/>
      <c r="AA7" s="11"/>
    </row>
    <row r="8" spans="1:27" ht="14.45" customHeight="1">
      <c r="A8" s="42" t="s">
        <v>12</v>
      </c>
      <c r="B8" s="42"/>
      <c r="C8" s="42"/>
      <c r="D8" s="37" t="s">
        <v>13</v>
      </c>
      <c r="E8" s="37"/>
      <c r="G8" s="2" t="s">
        <v>14</v>
      </c>
      <c r="I8" s="2" t="s">
        <v>15</v>
      </c>
      <c r="K8" s="4" t="s">
        <v>13</v>
      </c>
      <c r="L8" s="11"/>
      <c r="M8" s="4" t="s">
        <v>14</v>
      </c>
      <c r="O8" s="4" t="s">
        <v>13</v>
      </c>
      <c r="P8" s="11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27" ht="21.75" customHeight="1">
      <c r="A9" s="43" t="s">
        <v>19</v>
      </c>
      <c r="B9" s="43"/>
      <c r="C9" s="43"/>
      <c r="D9" s="40">
        <v>239218386</v>
      </c>
      <c r="E9" s="40"/>
      <c r="G9" s="12">
        <v>150807657799</v>
      </c>
      <c r="I9" s="12">
        <v>131723989526.79401</v>
      </c>
      <c r="K9" s="12">
        <v>0</v>
      </c>
      <c r="M9" s="12">
        <v>0</v>
      </c>
      <c r="O9" s="12">
        <v>-239218386</v>
      </c>
      <c r="Q9" s="12">
        <v>134772475014</v>
      </c>
      <c r="S9" s="12">
        <v>0</v>
      </c>
      <c r="U9" s="12">
        <v>0</v>
      </c>
      <c r="W9" s="12">
        <v>0</v>
      </c>
      <c r="Y9" s="12">
        <v>0</v>
      </c>
      <c r="AA9" s="13">
        <f>Y9/617822005382355*100</f>
        <v>0</v>
      </c>
    </row>
    <row r="10" spans="1:27" ht="21.75" customHeight="1">
      <c r="A10" s="41" t="s">
        <v>20</v>
      </c>
      <c r="B10" s="41"/>
      <c r="C10" s="41"/>
      <c r="D10" s="36">
        <v>1631492272</v>
      </c>
      <c r="E10" s="36"/>
      <c r="G10" s="14">
        <v>2006395000029</v>
      </c>
      <c r="I10" s="14">
        <v>1924616533563.45</v>
      </c>
      <c r="K10" s="14">
        <v>0</v>
      </c>
      <c r="M10" s="14">
        <v>0</v>
      </c>
      <c r="O10" s="14">
        <v>-120906148</v>
      </c>
      <c r="Q10" s="14">
        <v>148284829984</v>
      </c>
      <c r="S10" s="14">
        <v>1510586124</v>
      </c>
      <c r="U10" s="14">
        <v>1477</v>
      </c>
      <c r="W10" s="14">
        <v>1857705671270</v>
      </c>
      <c r="Y10" s="14">
        <v>2213889026147.21</v>
      </c>
      <c r="AA10" s="15">
        <f t="shared" ref="AA10:AA44" si="0">Y10/617822005382355*100</f>
        <v>0.35833767765799923</v>
      </c>
    </row>
    <row r="11" spans="1:27" ht="21.75" customHeight="1">
      <c r="A11" s="41" t="s">
        <v>21</v>
      </c>
      <c r="B11" s="41"/>
      <c r="C11" s="41"/>
      <c r="D11" s="36">
        <v>167684882</v>
      </c>
      <c r="E11" s="36"/>
      <c r="G11" s="14">
        <v>211928322144</v>
      </c>
      <c r="I11" s="14">
        <v>730690696530.31006</v>
      </c>
      <c r="K11" s="14">
        <v>0</v>
      </c>
      <c r="M11" s="14">
        <v>0</v>
      </c>
      <c r="O11" s="14">
        <v>-4265000</v>
      </c>
      <c r="Q11" s="14">
        <v>20035103644</v>
      </c>
      <c r="S11" s="14">
        <v>163419882</v>
      </c>
      <c r="U11" s="14">
        <v>4892</v>
      </c>
      <c r="W11" s="14">
        <v>206538007387</v>
      </c>
      <c r="Y11" s="14">
        <v>793270313758.98901</v>
      </c>
      <c r="AA11" s="15">
        <f t="shared" si="0"/>
        <v>0.12839787298739114</v>
      </c>
    </row>
    <row r="12" spans="1:27" ht="21.75" customHeight="1">
      <c r="A12" s="41" t="s">
        <v>22</v>
      </c>
      <c r="B12" s="41"/>
      <c r="C12" s="41"/>
      <c r="D12" s="36">
        <v>4294569</v>
      </c>
      <c r="E12" s="36"/>
      <c r="G12" s="14">
        <v>49966131210</v>
      </c>
      <c r="I12" s="14">
        <v>49596371212.194</v>
      </c>
      <c r="K12" s="14">
        <v>0</v>
      </c>
      <c r="M12" s="14">
        <v>0</v>
      </c>
      <c r="O12" s="14">
        <v>-4294569</v>
      </c>
      <c r="Q12" s="14">
        <v>50066135525</v>
      </c>
      <c r="S12" s="14">
        <v>0</v>
      </c>
      <c r="U12" s="14">
        <v>0</v>
      </c>
      <c r="W12" s="14">
        <v>0</v>
      </c>
      <c r="Y12" s="14">
        <v>0</v>
      </c>
      <c r="AA12" s="15">
        <f t="shared" si="0"/>
        <v>0</v>
      </c>
    </row>
    <row r="13" spans="1:27" ht="21.75" customHeight="1">
      <c r="A13" s="41" t="s">
        <v>23</v>
      </c>
      <c r="B13" s="41"/>
      <c r="C13" s="41"/>
      <c r="D13" s="36">
        <v>240395567</v>
      </c>
      <c r="E13" s="36"/>
      <c r="G13" s="14">
        <v>1570417426472</v>
      </c>
      <c r="I13" s="14">
        <v>1939073794426.28</v>
      </c>
      <c r="K13" s="14">
        <v>0</v>
      </c>
      <c r="M13" s="14">
        <v>0</v>
      </c>
      <c r="O13" s="14">
        <v>0</v>
      </c>
      <c r="Q13" s="14">
        <v>0</v>
      </c>
      <c r="S13" s="14">
        <v>240395567</v>
      </c>
      <c r="U13" s="14">
        <v>9520</v>
      </c>
      <c r="W13" s="14">
        <v>1570417426472</v>
      </c>
      <c r="Y13" s="14">
        <v>2270875184222.7002</v>
      </c>
      <c r="AA13" s="15">
        <f t="shared" si="0"/>
        <v>0.36756139542444927</v>
      </c>
    </row>
    <row r="14" spans="1:27" ht="21.75" customHeight="1">
      <c r="A14" s="41" t="s">
        <v>24</v>
      </c>
      <c r="B14" s="41"/>
      <c r="C14" s="41"/>
      <c r="D14" s="36">
        <v>51500000</v>
      </c>
      <c r="E14" s="36"/>
      <c r="G14" s="14">
        <v>198692362112</v>
      </c>
      <c r="I14" s="14">
        <v>287157974500</v>
      </c>
      <c r="K14" s="14">
        <v>19663637</v>
      </c>
      <c r="M14" s="14">
        <v>0</v>
      </c>
      <c r="O14" s="14">
        <v>0</v>
      </c>
      <c r="Q14" s="14">
        <v>0</v>
      </c>
      <c r="S14" s="14">
        <v>71163637</v>
      </c>
      <c r="U14" s="14">
        <v>4812</v>
      </c>
      <c r="W14" s="14">
        <v>198692362112</v>
      </c>
      <c r="Y14" s="14">
        <v>339792364517.784</v>
      </c>
      <c r="AA14" s="15">
        <f t="shared" si="0"/>
        <v>5.4998423746252738E-2</v>
      </c>
    </row>
    <row r="15" spans="1:27" ht="21.75" customHeight="1">
      <c r="A15" s="41" t="s">
        <v>25</v>
      </c>
      <c r="B15" s="41"/>
      <c r="C15" s="41"/>
      <c r="D15" s="36">
        <v>272507334</v>
      </c>
      <c r="E15" s="36"/>
      <c r="G15" s="14">
        <v>715291854591</v>
      </c>
      <c r="I15" s="14">
        <v>1411321750454.6799</v>
      </c>
      <c r="K15" s="14">
        <v>0</v>
      </c>
      <c r="M15" s="14">
        <v>0</v>
      </c>
      <c r="O15" s="14">
        <v>0</v>
      </c>
      <c r="Q15" s="14">
        <v>0</v>
      </c>
      <c r="S15" s="14">
        <v>272507334</v>
      </c>
      <c r="U15" s="14">
        <v>6220</v>
      </c>
      <c r="W15" s="14">
        <v>715291854591</v>
      </c>
      <c r="Y15" s="14">
        <v>1681893301356.8799</v>
      </c>
      <c r="AA15" s="15">
        <f t="shared" si="0"/>
        <v>0.27222942638891556</v>
      </c>
    </row>
    <row r="16" spans="1:27" ht="21.75" customHeight="1">
      <c r="A16" s="41" t="s">
        <v>26</v>
      </c>
      <c r="B16" s="41"/>
      <c r="C16" s="41"/>
      <c r="D16" s="36">
        <v>285378511</v>
      </c>
      <c r="E16" s="36"/>
      <c r="G16" s="14">
        <v>964981947585</v>
      </c>
      <c r="I16" s="14">
        <v>1173325072469.77</v>
      </c>
      <c r="K16" s="14">
        <v>0</v>
      </c>
      <c r="M16" s="14">
        <v>0</v>
      </c>
      <c r="O16" s="14">
        <v>0</v>
      </c>
      <c r="Q16" s="14">
        <v>0</v>
      </c>
      <c r="S16" s="14">
        <v>285378511</v>
      </c>
      <c r="U16" s="14">
        <v>6440</v>
      </c>
      <c r="W16" s="14">
        <v>964981947585</v>
      </c>
      <c r="Y16" s="14">
        <v>1823631126108.21</v>
      </c>
      <c r="AA16" s="15">
        <f t="shared" si="0"/>
        <v>0.2951709570428151</v>
      </c>
    </row>
    <row r="17" spans="1:27" ht="21.75" customHeight="1">
      <c r="A17" s="41" t="s">
        <v>27</v>
      </c>
      <c r="B17" s="41"/>
      <c r="C17" s="41"/>
      <c r="D17" s="36">
        <v>11694000</v>
      </c>
      <c r="E17" s="36"/>
      <c r="G17" s="14">
        <v>311674982194</v>
      </c>
      <c r="I17" s="14">
        <v>333563310375</v>
      </c>
      <c r="K17" s="14">
        <v>0</v>
      </c>
      <c r="M17" s="14">
        <v>0</v>
      </c>
      <c r="O17" s="14">
        <v>0</v>
      </c>
      <c r="Q17" s="14">
        <v>0</v>
      </c>
      <c r="S17" s="14">
        <v>11694000</v>
      </c>
      <c r="U17" s="14">
        <v>34400</v>
      </c>
      <c r="W17" s="14">
        <v>311674982194</v>
      </c>
      <c r="Y17" s="14">
        <v>399164025072</v>
      </c>
      <c r="AA17" s="15">
        <f t="shared" si="0"/>
        <v>6.4608256357746127E-2</v>
      </c>
    </row>
    <row r="18" spans="1:27" ht="21.75" customHeight="1">
      <c r="A18" s="41" t="s">
        <v>28</v>
      </c>
      <c r="B18" s="41"/>
      <c r="C18" s="41"/>
      <c r="D18" s="36">
        <v>4049335</v>
      </c>
      <c r="E18" s="36"/>
      <c r="G18" s="14">
        <v>1059498101908</v>
      </c>
      <c r="I18" s="14">
        <v>1200724487151.1201</v>
      </c>
      <c r="K18" s="14">
        <v>0</v>
      </c>
      <c r="M18" s="14">
        <v>0</v>
      </c>
      <c r="O18" s="14">
        <v>0</v>
      </c>
      <c r="Q18" s="14">
        <v>0</v>
      </c>
      <c r="S18" s="14">
        <v>4049335</v>
      </c>
      <c r="U18" s="14">
        <v>394960</v>
      </c>
      <c r="W18" s="14">
        <v>1059498101908</v>
      </c>
      <c r="Y18" s="14">
        <v>1586962566632.1299</v>
      </c>
      <c r="AA18" s="15">
        <f t="shared" si="0"/>
        <v>0.25686404058236761</v>
      </c>
    </row>
    <row r="19" spans="1:27" ht="21.75" customHeight="1">
      <c r="A19" s="41" t="s">
        <v>29</v>
      </c>
      <c r="B19" s="41"/>
      <c r="C19" s="41"/>
      <c r="D19" s="36">
        <v>31602127</v>
      </c>
      <c r="E19" s="36"/>
      <c r="G19" s="14">
        <v>193925145240</v>
      </c>
      <c r="I19" s="14">
        <v>163981683084.952</v>
      </c>
      <c r="K19" s="14">
        <v>0</v>
      </c>
      <c r="M19" s="14">
        <v>0</v>
      </c>
      <c r="O19" s="14">
        <v>0</v>
      </c>
      <c r="Q19" s="14">
        <v>0</v>
      </c>
      <c r="S19" s="14">
        <v>31602127</v>
      </c>
      <c r="U19" s="14">
        <v>5960</v>
      </c>
      <c r="W19" s="14">
        <v>193925145240</v>
      </c>
      <c r="Y19" s="14">
        <v>186892741647.40799</v>
      </c>
      <c r="AA19" s="15">
        <f t="shared" si="0"/>
        <v>3.025025654949675E-2</v>
      </c>
    </row>
    <row r="20" spans="1:27" ht="21.75" customHeight="1">
      <c r="A20" s="41" t="s">
        <v>30</v>
      </c>
      <c r="B20" s="41"/>
      <c r="C20" s="41"/>
      <c r="D20" s="36">
        <v>26651519</v>
      </c>
      <c r="E20" s="36"/>
      <c r="G20" s="14">
        <v>1144036305689</v>
      </c>
      <c r="I20" s="14">
        <v>1087307564158.95</v>
      </c>
      <c r="K20" s="14">
        <v>0</v>
      </c>
      <c r="M20" s="14">
        <v>0</v>
      </c>
      <c r="O20" s="14">
        <v>0</v>
      </c>
      <c r="Q20" s="14">
        <v>0</v>
      </c>
      <c r="S20" s="14">
        <v>26651519</v>
      </c>
      <c r="U20" s="14">
        <v>51310</v>
      </c>
      <c r="W20" s="14">
        <v>1144036305689</v>
      </c>
      <c r="Y20" s="14">
        <v>1356918746519.6499</v>
      </c>
      <c r="AA20" s="15">
        <f t="shared" si="0"/>
        <v>0.21962939725332151</v>
      </c>
    </row>
    <row r="21" spans="1:27" ht="21.75" customHeight="1">
      <c r="A21" s="41" t="s">
        <v>31</v>
      </c>
      <c r="B21" s="41"/>
      <c r="C21" s="41"/>
      <c r="D21" s="36">
        <v>51430396</v>
      </c>
      <c r="E21" s="36"/>
      <c r="G21" s="14">
        <v>304275146905</v>
      </c>
      <c r="I21" s="14">
        <v>407192805783.37201</v>
      </c>
      <c r="K21" s="14">
        <v>0</v>
      </c>
      <c r="M21" s="14">
        <v>0</v>
      </c>
      <c r="O21" s="14">
        <v>-16500000</v>
      </c>
      <c r="Q21" s="14">
        <v>129245016485</v>
      </c>
      <c r="S21" s="14">
        <v>34930396</v>
      </c>
      <c r="U21" s="14">
        <v>8190</v>
      </c>
      <c r="W21" s="14">
        <v>206657000548</v>
      </c>
      <c r="Y21" s="14">
        <v>283868545278.755</v>
      </c>
      <c r="AA21" s="15">
        <f t="shared" si="0"/>
        <v>4.5946654992172972E-2</v>
      </c>
    </row>
    <row r="22" spans="1:27" ht="21.75" customHeight="1">
      <c r="A22" s="41" t="s">
        <v>32</v>
      </c>
      <c r="B22" s="41"/>
      <c r="C22" s="41"/>
      <c r="D22" s="36">
        <v>83822722</v>
      </c>
      <c r="E22" s="36"/>
      <c r="G22" s="14">
        <v>385509417084</v>
      </c>
      <c r="I22" s="14">
        <v>604607468106.82104</v>
      </c>
      <c r="K22" s="14">
        <v>0</v>
      </c>
      <c r="M22" s="14">
        <v>0</v>
      </c>
      <c r="O22" s="14">
        <v>0</v>
      </c>
      <c r="Q22" s="14">
        <v>0</v>
      </c>
      <c r="S22" s="14">
        <v>83822722</v>
      </c>
      <c r="U22" s="14">
        <v>8110</v>
      </c>
      <c r="W22" s="14">
        <v>385509417084</v>
      </c>
      <c r="Y22" s="14">
        <v>674547403831.00305</v>
      </c>
      <c r="AA22" s="15">
        <f t="shared" si="0"/>
        <v>0.10918151149594325</v>
      </c>
    </row>
    <row r="23" spans="1:27" ht="21.75" customHeight="1">
      <c r="A23" s="41" t="s">
        <v>33</v>
      </c>
      <c r="B23" s="41"/>
      <c r="C23" s="41"/>
      <c r="D23" s="36">
        <v>73379651</v>
      </c>
      <c r="E23" s="36"/>
      <c r="G23" s="14">
        <v>425593642574</v>
      </c>
      <c r="I23" s="14">
        <v>239742323095.66699</v>
      </c>
      <c r="K23" s="14">
        <v>0</v>
      </c>
      <c r="M23" s="14">
        <v>0</v>
      </c>
      <c r="O23" s="14">
        <v>0</v>
      </c>
      <c r="Q23" s="14">
        <v>0</v>
      </c>
      <c r="S23" s="14">
        <v>73379651</v>
      </c>
      <c r="U23" s="14">
        <v>3912</v>
      </c>
      <c r="W23" s="14">
        <v>425593642574</v>
      </c>
      <c r="Y23" s="14">
        <v>284842211676.87598</v>
      </c>
      <c r="AA23" s="15">
        <f t="shared" si="0"/>
        <v>4.6104251579804779E-2</v>
      </c>
    </row>
    <row r="24" spans="1:27" ht="21.75" customHeight="1">
      <c r="A24" s="41" t="s">
        <v>34</v>
      </c>
      <c r="B24" s="41"/>
      <c r="C24" s="41"/>
      <c r="D24" s="36">
        <v>1135510263</v>
      </c>
      <c r="E24" s="36"/>
      <c r="G24" s="14">
        <v>4922887319841</v>
      </c>
      <c r="I24" s="14">
        <v>5542854816582.4102</v>
      </c>
      <c r="K24" s="14">
        <v>0</v>
      </c>
      <c r="M24" s="14">
        <v>0</v>
      </c>
      <c r="O24" s="14">
        <v>0</v>
      </c>
      <c r="Q24" s="14">
        <v>0</v>
      </c>
      <c r="S24" s="14">
        <v>1135510263</v>
      </c>
      <c r="U24" s="14">
        <v>6000</v>
      </c>
      <c r="W24" s="14">
        <v>4922887319841</v>
      </c>
      <c r="Y24" s="14">
        <v>6760396612002.0596</v>
      </c>
      <c r="AA24" s="15">
        <f t="shared" si="0"/>
        <v>1.094230466559412</v>
      </c>
    </row>
    <row r="25" spans="1:27" ht="21.75" customHeight="1">
      <c r="A25" s="41" t="s">
        <v>35</v>
      </c>
      <c r="B25" s="41"/>
      <c r="C25" s="41"/>
      <c r="D25" s="36">
        <v>4213815</v>
      </c>
      <c r="E25" s="36"/>
      <c r="G25" s="14">
        <v>12847921935</v>
      </c>
      <c r="I25" s="14">
        <v>13842418724.4998</v>
      </c>
      <c r="K25" s="14">
        <v>0</v>
      </c>
      <c r="M25" s="14">
        <v>0</v>
      </c>
      <c r="O25" s="14">
        <v>-4213815</v>
      </c>
      <c r="Q25" s="14">
        <v>11752237374</v>
      </c>
      <c r="S25" s="14">
        <v>0</v>
      </c>
      <c r="U25" s="14">
        <v>0</v>
      </c>
      <c r="W25" s="14">
        <v>0</v>
      </c>
      <c r="Y25" s="14">
        <v>0</v>
      </c>
      <c r="AA25" s="15">
        <f t="shared" si="0"/>
        <v>0</v>
      </c>
    </row>
    <row r="26" spans="1:27" ht="21.75" customHeight="1">
      <c r="A26" s="41" t="s">
        <v>36</v>
      </c>
      <c r="B26" s="41"/>
      <c r="C26" s="41"/>
      <c r="D26" s="36">
        <v>12090517</v>
      </c>
      <c r="E26" s="36"/>
      <c r="G26" s="14">
        <v>130063421826</v>
      </c>
      <c r="I26" s="14">
        <v>132071626921.465</v>
      </c>
      <c r="K26" s="14">
        <v>5691078</v>
      </c>
      <c r="M26" s="14">
        <v>60190877622</v>
      </c>
      <c r="O26" s="14">
        <v>0</v>
      </c>
      <c r="Q26" s="14">
        <v>0</v>
      </c>
      <c r="S26" s="14">
        <v>17781595</v>
      </c>
      <c r="U26" s="14">
        <v>13090</v>
      </c>
      <c r="W26" s="14">
        <v>190254299448</v>
      </c>
      <c r="Y26" s="14">
        <v>230961835412.80899</v>
      </c>
      <c r="AA26" s="15">
        <f t="shared" si="0"/>
        <v>3.7383232290321596E-2</v>
      </c>
    </row>
    <row r="27" spans="1:27" ht="21.75" customHeight="1">
      <c r="A27" s="41" t="s">
        <v>37</v>
      </c>
      <c r="B27" s="41"/>
      <c r="C27" s="41"/>
      <c r="D27" s="36">
        <v>142350534</v>
      </c>
      <c r="E27" s="36"/>
      <c r="G27" s="14">
        <v>894296389604</v>
      </c>
      <c r="I27" s="14">
        <v>1343126612750.03</v>
      </c>
      <c r="K27" s="14">
        <v>0</v>
      </c>
      <c r="M27" s="14">
        <v>0</v>
      </c>
      <c r="O27" s="14">
        <v>-106145706</v>
      </c>
      <c r="Q27" s="14">
        <v>1225164649846</v>
      </c>
      <c r="S27" s="14">
        <v>36204828</v>
      </c>
      <c r="U27" s="14">
        <v>13480</v>
      </c>
      <c r="W27" s="14">
        <v>227451531442</v>
      </c>
      <c r="Y27" s="14">
        <v>484268523880.46899</v>
      </c>
      <c r="AA27" s="15">
        <f t="shared" si="0"/>
        <v>7.838317827167178E-2</v>
      </c>
    </row>
    <row r="28" spans="1:27" ht="21.75" customHeight="1">
      <c r="A28" s="41" t="s">
        <v>38</v>
      </c>
      <c r="B28" s="41"/>
      <c r="C28" s="41"/>
      <c r="D28" s="36">
        <v>179425000</v>
      </c>
      <c r="E28" s="36"/>
      <c r="G28" s="14">
        <v>1248845649205</v>
      </c>
      <c r="I28" s="14">
        <v>1242555265975</v>
      </c>
      <c r="K28" s="14">
        <v>0</v>
      </c>
      <c r="M28" s="14">
        <v>0</v>
      </c>
      <c r="O28" s="14">
        <v>0</v>
      </c>
      <c r="Q28" s="14">
        <v>0</v>
      </c>
      <c r="S28" s="14">
        <v>179425000</v>
      </c>
      <c r="U28" s="14">
        <v>8820</v>
      </c>
      <c r="W28" s="14">
        <v>1248845649205</v>
      </c>
      <c r="Y28" s="14">
        <v>1570295554695</v>
      </c>
      <c r="AA28" s="15">
        <f t="shared" si="0"/>
        <v>0.25416633609921069</v>
      </c>
    </row>
    <row r="29" spans="1:27" ht="21.75" customHeight="1">
      <c r="A29" s="41" t="s">
        <v>39</v>
      </c>
      <c r="B29" s="41"/>
      <c r="C29" s="41"/>
      <c r="D29" s="36">
        <v>59261124</v>
      </c>
      <c r="E29" s="36"/>
      <c r="G29" s="14">
        <v>299008215838</v>
      </c>
      <c r="I29" s="14">
        <v>317909562022.87598</v>
      </c>
      <c r="K29" s="14">
        <v>0</v>
      </c>
      <c r="M29" s="14">
        <v>0</v>
      </c>
      <c r="O29" s="14">
        <v>0</v>
      </c>
      <c r="Q29" s="14">
        <v>0</v>
      </c>
      <c r="S29" s="14">
        <v>59261124</v>
      </c>
      <c r="U29" s="14">
        <v>5980</v>
      </c>
      <c r="W29" s="14">
        <v>299008215838</v>
      </c>
      <c r="Y29" s="14">
        <v>351642152358.65002</v>
      </c>
      <c r="AA29" s="15">
        <f t="shared" si="0"/>
        <v>5.6916417559621763E-2</v>
      </c>
    </row>
    <row r="30" spans="1:27" ht="21.75" customHeight="1">
      <c r="A30" s="41" t="s">
        <v>40</v>
      </c>
      <c r="B30" s="41"/>
      <c r="C30" s="41"/>
      <c r="D30" s="36">
        <v>7690789</v>
      </c>
      <c r="E30" s="36"/>
      <c r="G30" s="14">
        <v>31154393418</v>
      </c>
      <c r="I30" s="14">
        <v>32894724696.6749</v>
      </c>
      <c r="K30" s="14">
        <v>0</v>
      </c>
      <c r="M30" s="14">
        <v>0</v>
      </c>
      <c r="O30" s="14">
        <v>-7000000</v>
      </c>
      <c r="Q30" s="14">
        <v>31193992125</v>
      </c>
      <c r="S30" s="14">
        <v>690789</v>
      </c>
      <c r="U30" s="14">
        <v>5640</v>
      </c>
      <c r="W30" s="14">
        <v>2798297063</v>
      </c>
      <c r="Y30" s="14">
        <v>3865933493.8091998</v>
      </c>
      <c r="AA30" s="15">
        <f t="shared" si="0"/>
        <v>6.2573580418468064E-4</v>
      </c>
    </row>
    <row r="31" spans="1:27" ht="21.75" customHeight="1">
      <c r="A31" s="41" t="s">
        <v>41</v>
      </c>
      <c r="B31" s="41"/>
      <c r="C31" s="41"/>
      <c r="D31" s="36">
        <v>45914140</v>
      </c>
      <c r="E31" s="36"/>
      <c r="G31" s="14">
        <v>677588386506</v>
      </c>
      <c r="I31" s="14">
        <v>727492812595.96997</v>
      </c>
      <c r="K31" s="14">
        <v>0</v>
      </c>
      <c r="M31" s="14">
        <v>0</v>
      </c>
      <c r="O31" s="14">
        <v>0</v>
      </c>
      <c r="Q31" s="14">
        <v>0</v>
      </c>
      <c r="S31" s="14">
        <v>45914140</v>
      </c>
      <c r="U31" s="14">
        <v>21220</v>
      </c>
      <c r="W31" s="14">
        <v>677588386506</v>
      </c>
      <c r="Y31" s="14">
        <v>966766726867.31604</v>
      </c>
      <c r="AA31" s="15">
        <f t="shared" si="0"/>
        <v>0.15647981432273647</v>
      </c>
    </row>
    <row r="32" spans="1:27" ht="21.75" customHeight="1">
      <c r="A32" s="41" t="s">
        <v>42</v>
      </c>
      <c r="B32" s="41"/>
      <c r="C32" s="41"/>
      <c r="D32" s="36">
        <v>191485485</v>
      </c>
      <c r="E32" s="36"/>
      <c r="G32" s="14">
        <v>1174485570475</v>
      </c>
      <c r="I32" s="14">
        <v>2133501497877.0801</v>
      </c>
      <c r="K32" s="14">
        <v>0</v>
      </c>
      <c r="M32" s="14">
        <v>0</v>
      </c>
      <c r="O32" s="14">
        <v>-14250000</v>
      </c>
      <c r="Q32" s="14">
        <v>180430454490</v>
      </c>
      <c r="S32" s="14">
        <v>177235485</v>
      </c>
      <c r="U32" s="14">
        <v>14210</v>
      </c>
      <c r="W32" s="14">
        <v>1087082499796</v>
      </c>
      <c r="Y32" s="14">
        <v>2499048111300.5</v>
      </c>
      <c r="AA32" s="15">
        <f t="shared" si="0"/>
        <v>0.40449321803516852</v>
      </c>
    </row>
    <row r="33" spans="1:27" ht="21.75" customHeight="1">
      <c r="A33" s="41" t="s">
        <v>43</v>
      </c>
      <c r="B33" s="41"/>
      <c r="C33" s="41"/>
      <c r="D33" s="36">
        <v>131112569</v>
      </c>
      <c r="E33" s="36"/>
      <c r="G33" s="14">
        <v>992700554003</v>
      </c>
      <c r="I33" s="14">
        <v>805215845713.43701</v>
      </c>
      <c r="K33" s="14">
        <v>0</v>
      </c>
      <c r="M33" s="14">
        <v>0</v>
      </c>
      <c r="O33" s="14">
        <v>0</v>
      </c>
      <c r="Q33" s="14">
        <v>0</v>
      </c>
      <c r="S33" s="14">
        <v>131112569</v>
      </c>
      <c r="U33" s="14">
        <v>7570</v>
      </c>
      <c r="W33" s="14">
        <v>992700554003</v>
      </c>
      <c r="Y33" s="14">
        <v>984849951131.13904</v>
      </c>
      <c r="AA33" s="15">
        <f t="shared" si="0"/>
        <v>0.15940674539775243</v>
      </c>
    </row>
    <row r="34" spans="1:27" ht="21.75" customHeight="1">
      <c r="A34" s="41" t="s">
        <v>44</v>
      </c>
      <c r="B34" s="41"/>
      <c r="C34" s="41"/>
      <c r="D34" s="36">
        <v>78529422</v>
      </c>
      <c r="E34" s="36"/>
      <c r="G34" s="14">
        <v>412817561700</v>
      </c>
      <c r="I34" s="14">
        <v>1416457722558.1101</v>
      </c>
      <c r="K34" s="14">
        <v>0</v>
      </c>
      <c r="M34" s="14">
        <v>0</v>
      </c>
      <c r="O34" s="14">
        <v>0</v>
      </c>
      <c r="Q34" s="14">
        <v>0</v>
      </c>
      <c r="S34" s="14">
        <v>78529422</v>
      </c>
      <c r="U34" s="14">
        <v>18910</v>
      </c>
      <c r="W34" s="14">
        <v>412817561700</v>
      </c>
      <c r="Y34" s="14">
        <v>1473512386729.75</v>
      </c>
      <c r="AA34" s="15">
        <f t="shared" si="0"/>
        <v>0.23850111745660935</v>
      </c>
    </row>
    <row r="35" spans="1:27" ht="21.75" customHeight="1">
      <c r="A35" s="41" t="s">
        <v>45</v>
      </c>
      <c r="B35" s="41"/>
      <c r="C35" s="41"/>
      <c r="D35" s="36">
        <v>23945609</v>
      </c>
      <c r="E35" s="36"/>
      <c r="G35" s="14">
        <v>395039126149</v>
      </c>
      <c r="I35" s="14">
        <v>1068618465901.36</v>
      </c>
      <c r="K35" s="14">
        <v>0</v>
      </c>
      <c r="M35" s="14">
        <v>0</v>
      </c>
      <c r="O35" s="14">
        <v>-5938122</v>
      </c>
      <c r="Q35" s="14">
        <v>270406954148</v>
      </c>
      <c r="S35" s="14">
        <v>18007487</v>
      </c>
      <c r="U35" s="14">
        <v>46820</v>
      </c>
      <c r="W35" s="14">
        <v>297075840877</v>
      </c>
      <c r="Y35" s="14">
        <v>836593296855.44202</v>
      </c>
      <c r="AA35" s="15">
        <f t="shared" si="0"/>
        <v>0.13541008406421115</v>
      </c>
    </row>
    <row r="36" spans="1:27" ht="21.75" customHeight="1">
      <c r="A36" s="41" t="s">
        <v>46</v>
      </c>
      <c r="B36" s="41"/>
      <c r="C36" s="41"/>
      <c r="D36" s="36">
        <v>52234793</v>
      </c>
      <c r="E36" s="36"/>
      <c r="G36" s="14">
        <v>597380372630</v>
      </c>
      <c r="I36" s="14">
        <v>741093923211.78503</v>
      </c>
      <c r="K36" s="14">
        <v>0</v>
      </c>
      <c r="M36" s="14">
        <v>0</v>
      </c>
      <c r="O36" s="14">
        <v>0</v>
      </c>
      <c r="Q36" s="14">
        <v>0</v>
      </c>
      <c r="S36" s="14">
        <v>52234793</v>
      </c>
      <c r="U36" s="14">
        <v>14940</v>
      </c>
      <c r="W36" s="14">
        <v>597380372630</v>
      </c>
      <c r="Y36" s="14">
        <v>774355409668.64294</v>
      </c>
      <c r="AA36" s="15">
        <f t="shared" si="0"/>
        <v>0.12533632711729217</v>
      </c>
    </row>
    <row r="37" spans="1:27" ht="21.75" customHeight="1">
      <c r="A37" s="41" t="s">
        <v>47</v>
      </c>
      <c r="B37" s="41"/>
      <c r="C37" s="41"/>
      <c r="D37" s="36">
        <v>886111110</v>
      </c>
      <c r="E37" s="36"/>
      <c r="G37" s="14">
        <v>1986346400286</v>
      </c>
      <c r="I37" s="14">
        <v>2691093876764.48</v>
      </c>
      <c r="K37" s="14">
        <v>0</v>
      </c>
      <c r="M37" s="14">
        <v>0</v>
      </c>
      <c r="O37" s="14">
        <v>0</v>
      </c>
      <c r="Q37" s="14">
        <v>0</v>
      </c>
      <c r="S37" s="14">
        <v>886111110</v>
      </c>
      <c r="U37" s="14">
        <v>3885</v>
      </c>
      <c r="W37" s="14">
        <v>1986346400286</v>
      </c>
      <c r="Y37" s="14">
        <v>3415930815300.0298</v>
      </c>
      <c r="AA37" s="15">
        <f t="shared" si="0"/>
        <v>0.55289885849663012</v>
      </c>
    </row>
    <row r="38" spans="1:27" ht="21.75" customHeight="1">
      <c r="A38" s="41" t="s">
        <v>48</v>
      </c>
      <c r="B38" s="41"/>
      <c r="C38" s="41"/>
      <c r="D38" s="36">
        <v>25894821</v>
      </c>
      <c r="E38" s="36"/>
      <c r="G38" s="14">
        <v>430063359123</v>
      </c>
      <c r="I38" s="14">
        <v>351717273709.00299</v>
      </c>
      <c r="K38" s="14">
        <v>0</v>
      </c>
      <c r="M38" s="14">
        <v>0</v>
      </c>
      <c r="O38" s="14">
        <v>0</v>
      </c>
      <c r="Q38" s="14">
        <v>0</v>
      </c>
      <c r="S38" s="14">
        <v>25894821</v>
      </c>
      <c r="U38" s="14">
        <v>15360</v>
      </c>
      <c r="W38" s="14">
        <v>430063359123</v>
      </c>
      <c r="Y38" s="14">
        <v>394669885957.17102</v>
      </c>
      <c r="AA38" s="15">
        <f t="shared" si="0"/>
        <v>6.3880839872791417E-2</v>
      </c>
    </row>
    <row r="39" spans="1:27" ht="21.75" customHeight="1">
      <c r="A39" s="41" t="s">
        <v>49</v>
      </c>
      <c r="B39" s="41"/>
      <c r="C39" s="41"/>
      <c r="D39" s="36">
        <v>43602714</v>
      </c>
      <c r="E39" s="36"/>
      <c r="G39" s="14">
        <v>713936723048</v>
      </c>
      <c r="I39" s="14">
        <v>722881830335.12097</v>
      </c>
      <c r="K39" s="14">
        <v>0</v>
      </c>
      <c r="M39" s="14">
        <v>0</v>
      </c>
      <c r="O39" s="14">
        <v>0</v>
      </c>
      <c r="Q39" s="14">
        <v>0</v>
      </c>
      <c r="S39" s="14">
        <v>43602714</v>
      </c>
      <c r="U39" s="14">
        <v>19420</v>
      </c>
      <c r="W39" s="14">
        <v>713936723048</v>
      </c>
      <c r="Y39" s="14">
        <v>840219214703.54797</v>
      </c>
      <c r="AA39" s="15">
        <f t="shared" si="0"/>
        <v>0.13599697119618728</v>
      </c>
    </row>
    <row r="40" spans="1:27" ht="21.75" customHeight="1">
      <c r="A40" s="41" t="s">
        <v>50</v>
      </c>
      <c r="B40" s="41"/>
      <c r="C40" s="41"/>
      <c r="D40" s="36">
        <v>24181701</v>
      </c>
      <c r="E40" s="36"/>
      <c r="G40" s="14">
        <v>137029410487</v>
      </c>
      <c r="I40" s="14">
        <v>391547394241.48798</v>
      </c>
      <c r="K40" s="14">
        <v>0</v>
      </c>
      <c r="M40" s="14">
        <v>0</v>
      </c>
      <c r="O40" s="14">
        <v>-3910000</v>
      </c>
      <c r="Q40" s="14">
        <v>70109878470</v>
      </c>
      <c r="S40" s="14">
        <v>20271701</v>
      </c>
      <c r="U40" s="14">
        <v>19410</v>
      </c>
      <c r="W40" s="14">
        <v>114872780759</v>
      </c>
      <c r="Y40" s="14">
        <v>390432164582.151</v>
      </c>
      <c r="AA40" s="15">
        <f t="shared" si="0"/>
        <v>6.3194926885215427E-2</v>
      </c>
    </row>
    <row r="41" spans="1:27" ht="21.75" customHeight="1">
      <c r="A41" s="41" t="s">
        <v>51</v>
      </c>
      <c r="B41" s="41"/>
      <c r="C41" s="41"/>
      <c r="D41" s="36">
        <v>175190125</v>
      </c>
      <c r="E41" s="36"/>
      <c r="G41" s="14">
        <v>851538697767</v>
      </c>
      <c r="I41" s="14">
        <v>1503498733787.1899</v>
      </c>
      <c r="K41" s="14">
        <v>103078899</v>
      </c>
      <c r="M41" s="14">
        <v>1040066418644</v>
      </c>
      <c r="O41" s="14">
        <v>0</v>
      </c>
      <c r="Q41" s="14">
        <v>0</v>
      </c>
      <c r="S41" s="14">
        <v>278269024</v>
      </c>
      <c r="U41" s="14">
        <v>11570</v>
      </c>
      <c r="W41" s="14">
        <v>1891605116424</v>
      </c>
      <c r="Y41" s="14">
        <v>3194685311422.6299</v>
      </c>
      <c r="AA41" s="15">
        <f t="shared" si="0"/>
        <v>0.51708830109499204</v>
      </c>
    </row>
    <row r="42" spans="1:27" ht="21.75" customHeight="1">
      <c r="A42" s="41" t="s">
        <v>52</v>
      </c>
      <c r="B42" s="41"/>
      <c r="C42" s="41"/>
      <c r="D42" s="36">
        <v>72647153</v>
      </c>
      <c r="E42" s="36"/>
      <c r="G42" s="14">
        <v>1074826053408</v>
      </c>
      <c r="I42" s="14">
        <v>1267832193413.03</v>
      </c>
      <c r="K42" s="14">
        <v>0</v>
      </c>
      <c r="M42" s="14">
        <v>0</v>
      </c>
      <c r="O42" s="14">
        <v>0</v>
      </c>
      <c r="Q42" s="14">
        <v>0</v>
      </c>
      <c r="S42" s="14">
        <v>72647153</v>
      </c>
      <c r="U42" s="14">
        <v>21130</v>
      </c>
      <c r="W42" s="14">
        <v>1074826053408</v>
      </c>
      <c r="Y42" s="14">
        <v>1523168527419.46</v>
      </c>
      <c r="AA42" s="15">
        <f t="shared" si="0"/>
        <v>0.24653840655559167</v>
      </c>
    </row>
    <row r="43" spans="1:27" ht="21.75" customHeight="1">
      <c r="A43" s="41" t="s">
        <v>53</v>
      </c>
      <c r="B43" s="41"/>
      <c r="C43" s="41"/>
      <c r="D43" s="36">
        <v>4302645</v>
      </c>
      <c r="E43" s="36"/>
      <c r="G43" s="14">
        <v>49551712657</v>
      </c>
      <c r="I43" s="14">
        <v>56519828693</v>
      </c>
      <c r="K43" s="14">
        <v>0</v>
      </c>
      <c r="M43" s="14">
        <v>0</v>
      </c>
      <c r="O43" s="14">
        <v>0</v>
      </c>
      <c r="Q43" s="14">
        <v>0</v>
      </c>
      <c r="S43" s="14">
        <v>4302645</v>
      </c>
      <c r="U43" s="14">
        <v>15100</v>
      </c>
      <c r="W43" s="14">
        <v>49551712657</v>
      </c>
      <c r="Y43" s="14">
        <v>64467721865</v>
      </c>
      <c r="AA43" s="15">
        <f t="shared" si="0"/>
        <v>1.0434675570531434E-2</v>
      </c>
    </row>
    <row r="44" spans="1:27" ht="21.75" customHeight="1">
      <c r="A44" s="38" t="s">
        <v>54</v>
      </c>
      <c r="B44" s="38"/>
      <c r="C44" s="38"/>
      <c r="D44" s="36">
        <v>0</v>
      </c>
      <c r="E44" s="36"/>
      <c r="G44" s="16">
        <v>0</v>
      </c>
      <c r="I44" s="16">
        <v>0</v>
      </c>
      <c r="K44" s="14">
        <v>6983295</v>
      </c>
      <c r="M44" s="16">
        <v>51373545709</v>
      </c>
      <c r="O44" s="14">
        <v>0</v>
      </c>
      <c r="Q44" s="16">
        <v>0</v>
      </c>
      <c r="S44" s="14">
        <v>6983295</v>
      </c>
      <c r="U44" s="14">
        <v>7340</v>
      </c>
      <c r="W44" s="16">
        <v>51373545709</v>
      </c>
      <c r="Y44" s="16">
        <v>50861165711.630997</v>
      </c>
      <c r="AA44" s="15">
        <f t="shared" si="0"/>
        <v>8.2323331426426387E-3</v>
      </c>
    </row>
    <row r="45" spans="1:27" ht="21.75" customHeight="1">
      <c r="A45" s="39" t="s">
        <v>55</v>
      </c>
      <c r="B45" s="39"/>
      <c r="C45" s="39"/>
      <c r="D45" s="10"/>
      <c r="E45" s="14"/>
      <c r="G45" s="17">
        <f>SUM(G9:G44)</f>
        <v>26725400683442</v>
      </c>
      <c r="I45" s="17">
        <f>SUM(I9:I44)</f>
        <v>34187352250913.367</v>
      </c>
      <c r="K45" s="14"/>
      <c r="M45" s="17">
        <v>1151630841975</v>
      </c>
      <c r="O45" s="14"/>
      <c r="Q45" s="17">
        <v>2271461727105</v>
      </c>
      <c r="S45" s="14"/>
      <c r="U45" s="14"/>
      <c r="W45" s="17">
        <f>SUM(W9:W44)</f>
        <v>26508988084417</v>
      </c>
      <c r="Y45" s="17">
        <f>SUM(Y9:Y44)</f>
        <v>40707538858126.813</v>
      </c>
      <c r="AA45" s="18">
        <f>SUM(AA9:AA44)</f>
        <v>6.5888781078514489</v>
      </c>
    </row>
    <row r="48" spans="1:27" ht="18.75">
      <c r="G48" s="14"/>
      <c r="U48" s="14"/>
      <c r="V48" s="14"/>
      <c r="W48" s="14"/>
      <c r="X48" s="14"/>
      <c r="Y48" s="14"/>
    </row>
    <row r="49" spans="7:25" ht="18.75">
      <c r="G49" s="14"/>
      <c r="U49" s="14"/>
      <c r="V49" s="14"/>
      <c r="W49" s="14"/>
      <c r="X49" s="14"/>
      <c r="Y49" s="14"/>
    </row>
    <row r="50" spans="7:25" ht="18.75">
      <c r="G50" s="14"/>
      <c r="U50" s="14"/>
      <c r="V50" s="14"/>
      <c r="W50" s="14"/>
      <c r="X50" s="14"/>
      <c r="Y50" s="14"/>
    </row>
    <row r="51" spans="7:25" ht="18.75">
      <c r="G51" s="19"/>
      <c r="U51" s="14"/>
      <c r="V51" s="14"/>
      <c r="W51" s="14"/>
      <c r="X51" s="14"/>
      <c r="Y51" s="14"/>
    </row>
    <row r="52" spans="7:25" ht="18.75">
      <c r="U52" s="14"/>
      <c r="V52" s="14"/>
      <c r="W52" s="14"/>
      <c r="X52" s="14"/>
      <c r="Y52" s="14"/>
    </row>
  </sheetData>
  <mergeCells count="86">
    <mergeCell ref="A1:AA1"/>
    <mergeCell ref="A2:AA2"/>
    <mergeCell ref="A3:AA3"/>
    <mergeCell ref="B4:AA4"/>
    <mergeCell ref="A5:B5"/>
    <mergeCell ref="C5:AA5"/>
    <mergeCell ref="E6:I6"/>
    <mergeCell ref="K6:Q6"/>
    <mergeCell ref="S6:AA6"/>
    <mergeCell ref="K7:M7"/>
    <mergeCell ref="O7:Q7"/>
    <mergeCell ref="A11:C11"/>
    <mergeCell ref="A12:C12"/>
    <mergeCell ref="A13:C13"/>
    <mergeCell ref="A8:C8"/>
    <mergeCell ref="A9:C9"/>
    <mergeCell ref="A10:C10"/>
    <mergeCell ref="A17:C17"/>
    <mergeCell ref="A18:C18"/>
    <mergeCell ref="A19:C19"/>
    <mergeCell ref="A14:C14"/>
    <mergeCell ref="A15:C15"/>
    <mergeCell ref="A16:C16"/>
    <mergeCell ref="A23:C23"/>
    <mergeCell ref="A24:C24"/>
    <mergeCell ref="A25:C25"/>
    <mergeCell ref="A20:C20"/>
    <mergeCell ref="A21:C21"/>
    <mergeCell ref="A22:C22"/>
    <mergeCell ref="A29:C29"/>
    <mergeCell ref="A30:C30"/>
    <mergeCell ref="A31:C31"/>
    <mergeCell ref="A26:C26"/>
    <mergeCell ref="A27:C27"/>
    <mergeCell ref="A28:C28"/>
    <mergeCell ref="A35:C35"/>
    <mergeCell ref="A36:C36"/>
    <mergeCell ref="A37:C37"/>
    <mergeCell ref="A32:C32"/>
    <mergeCell ref="A33:C33"/>
    <mergeCell ref="A34:C34"/>
    <mergeCell ref="A41:C41"/>
    <mergeCell ref="A42:C42"/>
    <mergeCell ref="A43:C43"/>
    <mergeCell ref="A38:C38"/>
    <mergeCell ref="A39:C39"/>
    <mergeCell ref="A40:C40"/>
    <mergeCell ref="A44:C44"/>
    <mergeCell ref="D44:E44"/>
    <mergeCell ref="A45:C45"/>
    <mergeCell ref="D10:E10"/>
    <mergeCell ref="D9:E9"/>
    <mergeCell ref="D19:E19"/>
    <mergeCell ref="D18:E18"/>
    <mergeCell ref="D17:E17"/>
    <mergeCell ref="D22:E22"/>
    <mergeCell ref="D21:E21"/>
    <mergeCell ref="D20:E20"/>
    <mergeCell ref="D25:E25"/>
    <mergeCell ref="D24:E24"/>
    <mergeCell ref="D23:E23"/>
    <mergeCell ref="D28:E28"/>
    <mergeCell ref="D27:E27"/>
    <mergeCell ref="D8:E8"/>
    <mergeCell ref="D13:E13"/>
    <mergeCell ref="D12:E12"/>
    <mergeCell ref="D11:E11"/>
    <mergeCell ref="D16:E16"/>
    <mergeCell ref="D15:E15"/>
    <mergeCell ref="D14:E14"/>
    <mergeCell ref="D35:E35"/>
    <mergeCell ref="D40:E40"/>
    <mergeCell ref="D39:E39"/>
    <mergeCell ref="D38:E38"/>
    <mergeCell ref="D26:E26"/>
    <mergeCell ref="D31:E31"/>
    <mergeCell ref="D30:E30"/>
    <mergeCell ref="D29:E29"/>
    <mergeCell ref="D34:E34"/>
    <mergeCell ref="D33:E33"/>
    <mergeCell ref="D32:E32"/>
    <mergeCell ref="D43:E43"/>
    <mergeCell ref="D42:E42"/>
    <mergeCell ref="D41:E41"/>
    <mergeCell ref="D37:E37"/>
    <mergeCell ref="D36:E3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19"/>
  <sheetViews>
    <sheetView rightToLeft="1" topLeftCell="A97" workbookViewId="0">
      <selection activeCell="D90" sqref="D90"/>
    </sheetView>
  </sheetViews>
  <sheetFormatPr defaultRowHeight="12.75"/>
  <cols>
    <col min="1" max="1" width="5.140625" customWidth="1"/>
    <col min="2" max="2" width="41.85546875" customWidth="1"/>
    <col min="3" max="3" width="1.28515625" customWidth="1"/>
    <col min="4" max="4" width="19" style="10" bestFit="1" customWidth="1"/>
    <col min="5" max="5" width="1.28515625" style="10" customWidth="1"/>
    <col min="6" max="6" width="18.42578125" style="10" bestFit="1" customWidth="1"/>
    <col min="7" max="7" width="1.28515625" style="10" customWidth="1"/>
    <col min="8" max="8" width="17" style="10" bestFit="1" customWidth="1"/>
    <col min="9" max="9" width="1.28515625" style="10" customWidth="1"/>
    <col min="10" max="10" width="18.42578125" style="10" bestFit="1" customWidth="1"/>
    <col min="11" max="11" width="1.28515625" style="10" customWidth="1"/>
    <col min="12" max="12" width="19" style="10" bestFit="1" customWidth="1"/>
    <col min="13" max="13" width="1.28515625" style="10" customWidth="1"/>
    <col min="14" max="14" width="19.7109375" style="10" bestFit="1" customWidth="1"/>
    <col min="15" max="15" width="1.28515625" style="10" customWidth="1"/>
    <col min="16" max="16" width="18.42578125" style="10" bestFit="1" customWidth="1"/>
    <col min="17" max="17" width="1.28515625" style="10" customWidth="1"/>
    <col min="18" max="18" width="18.5703125" style="10" bestFit="1" customWidth="1"/>
    <col min="19" max="19" width="0.28515625" customWidth="1"/>
  </cols>
  <sheetData>
    <row r="1" spans="1:18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21.75" customHeight="1">
      <c r="A2" s="45" t="s">
        <v>333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14.45" customHeight="1"/>
    <row r="5" spans="1:18" ht="14.45" customHeight="1">
      <c r="A5" s="1" t="s">
        <v>373</v>
      </c>
      <c r="B5" s="46" t="s">
        <v>374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4.45" customHeight="1">
      <c r="D6" s="42" t="s">
        <v>352</v>
      </c>
      <c r="E6" s="42"/>
      <c r="F6" s="42"/>
      <c r="G6" s="42"/>
      <c r="H6" s="42"/>
      <c r="I6" s="42"/>
      <c r="J6" s="42"/>
      <c r="L6" s="42" t="s">
        <v>353</v>
      </c>
      <c r="M6" s="42"/>
      <c r="N6" s="42"/>
      <c r="O6" s="42"/>
      <c r="P6" s="42"/>
      <c r="Q6" s="42"/>
      <c r="R6" s="42"/>
    </row>
    <row r="7" spans="1:18" ht="14.45" customHeight="1">
      <c r="D7" s="11"/>
      <c r="E7" s="11"/>
      <c r="F7" s="11"/>
      <c r="G7" s="11"/>
      <c r="H7" s="11"/>
      <c r="I7" s="11"/>
      <c r="J7" s="11"/>
      <c r="L7" s="11"/>
      <c r="M7" s="11"/>
      <c r="N7" s="11"/>
      <c r="O7" s="11"/>
      <c r="P7" s="11"/>
      <c r="Q7" s="11"/>
      <c r="R7" s="11"/>
    </row>
    <row r="8" spans="1:18" ht="14.45" customHeight="1">
      <c r="A8" s="42" t="s">
        <v>375</v>
      </c>
      <c r="B8" s="42"/>
      <c r="D8" s="2" t="s">
        <v>376</v>
      </c>
      <c r="F8" s="2" t="s">
        <v>356</v>
      </c>
      <c r="H8" s="2" t="s">
        <v>357</v>
      </c>
      <c r="J8" s="2" t="s">
        <v>55</v>
      </c>
      <c r="L8" s="2" t="s">
        <v>376</v>
      </c>
      <c r="N8" s="2" t="s">
        <v>356</v>
      </c>
      <c r="P8" s="2" t="s">
        <v>357</v>
      </c>
      <c r="R8" s="2" t="s">
        <v>55</v>
      </c>
    </row>
    <row r="9" spans="1:18" ht="21.75" customHeight="1">
      <c r="A9" s="43" t="s">
        <v>184</v>
      </c>
      <c r="B9" s="43"/>
      <c r="D9" s="12">
        <v>143134597886</v>
      </c>
      <c r="F9" s="12">
        <v>-359076590176</v>
      </c>
      <c r="H9" s="12">
        <v>4962798</v>
      </c>
      <c r="J9" s="12">
        <f>D9+F9+H9</f>
        <v>-215937029492</v>
      </c>
      <c r="L9" s="12">
        <v>425719206031</v>
      </c>
      <c r="N9" s="12">
        <v>-213779848186</v>
      </c>
      <c r="P9" s="12">
        <v>4962798</v>
      </c>
      <c r="R9" s="12">
        <f>L9+N9+P9</f>
        <v>211944320643</v>
      </c>
    </row>
    <row r="10" spans="1:18" ht="21.75" customHeight="1">
      <c r="A10" s="41" t="s">
        <v>298</v>
      </c>
      <c r="B10" s="41"/>
      <c r="D10" s="14">
        <v>90858715055</v>
      </c>
      <c r="F10" s="14">
        <v>-837762862488</v>
      </c>
      <c r="H10" s="14">
        <v>-31727795</v>
      </c>
      <c r="J10" s="14">
        <f>D10+F10+H10</f>
        <v>-746935875228</v>
      </c>
      <c r="L10" s="14">
        <v>265668104383</v>
      </c>
      <c r="N10" s="14">
        <v>-1439591272758</v>
      </c>
      <c r="P10" s="14">
        <v>-46507857</v>
      </c>
      <c r="R10" s="14">
        <f t="shared" ref="R10:R75" si="0">L10+N10+P10</f>
        <v>-1173969676232</v>
      </c>
    </row>
    <row r="11" spans="1:18" ht="21.75" customHeight="1">
      <c r="A11" s="41" t="s">
        <v>193</v>
      </c>
      <c r="B11" s="41"/>
      <c r="D11" s="14">
        <v>40261490984</v>
      </c>
      <c r="F11" s="14">
        <v>-86708457159</v>
      </c>
      <c r="H11" s="14">
        <v>4785932</v>
      </c>
      <c r="J11" s="14">
        <f t="shared" ref="J11:J74" si="1">D11+F11+H11</f>
        <v>-46442180243</v>
      </c>
      <c r="L11" s="14">
        <v>123011703839</v>
      </c>
      <c r="N11" s="14">
        <v>-87337467159</v>
      </c>
      <c r="P11" s="14">
        <v>4785932</v>
      </c>
      <c r="R11" s="14">
        <f t="shared" si="0"/>
        <v>35679022612</v>
      </c>
    </row>
    <row r="12" spans="1:18" ht="21.75" customHeight="1">
      <c r="A12" s="41" t="s">
        <v>162</v>
      </c>
      <c r="B12" s="41"/>
      <c r="D12" s="14">
        <v>55533511373</v>
      </c>
      <c r="F12" s="14">
        <v>-127767722055</v>
      </c>
      <c r="H12" s="14">
        <v>-4766951</v>
      </c>
      <c r="J12" s="14">
        <f t="shared" si="1"/>
        <v>-72238977633</v>
      </c>
      <c r="L12" s="14">
        <v>169722029273</v>
      </c>
      <c r="N12" s="14">
        <v>-412755151943</v>
      </c>
      <c r="P12" s="14">
        <v>-4766951</v>
      </c>
      <c r="R12" s="14">
        <f t="shared" si="0"/>
        <v>-243037889621</v>
      </c>
    </row>
    <row r="13" spans="1:18" ht="21.75" customHeight="1">
      <c r="A13" s="41" t="s">
        <v>144</v>
      </c>
      <c r="B13" s="41"/>
      <c r="D13" s="14">
        <v>0</v>
      </c>
      <c r="F13" s="14">
        <v>0</v>
      </c>
      <c r="H13" s="14">
        <f>'درآمد ناشی از فروش'!I12</f>
        <v>42061375964</v>
      </c>
      <c r="J13" s="14">
        <f t="shared" si="1"/>
        <v>42061375964</v>
      </c>
      <c r="L13" s="14">
        <v>0</v>
      </c>
      <c r="N13" s="14">
        <v>0</v>
      </c>
      <c r="P13" s="14">
        <v>204502672729</v>
      </c>
      <c r="R13" s="14">
        <f t="shared" si="0"/>
        <v>204502672729</v>
      </c>
    </row>
    <row r="14" spans="1:18" ht="21.75" customHeight="1">
      <c r="A14" s="41" t="s">
        <v>168</v>
      </c>
      <c r="B14" s="41"/>
      <c r="D14" s="14">
        <f>'سود اوراق بهادار'!N45</f>
        <v>209154388424</v>
      </c>
      <c r="F14" s="14">
        <v>-119078981870</v>
      </c>
      <c r="H14" s="14">
        <v>8763928</v>
      </c>
      <c r="J14" s="14">
        <f t="shared" si="1"/>
        <v>90084170482</v>
      </c>
      <c r="L14" s="14">
        <v>639015608740</v>
      </c>
      <c r="N14" s="14">
        <v>-18686077795</v>
      </c>
      <c r="P14" s="14">
        <v>8763928</v>
      </c>
      <c r="R14" s="14">
        <f t="shared" si="0"/>
        <v>620338294873</v>
      </c>
    </row>
    <row r="15" spans="1:18" ht="21.75" customHeight="1">
      <c r="A15" s="41" t="s">
        <v>196</v>
      </c>
      <c r="B15" s="41"/>
      <c r="D15" s="14">
        <v>267688121038</v>
      </c>
      <c r="F15" s="14">
        <v>-457486727218</v>
      </c>
      <c r="H15" s="14">
        <v>4155805</v>
      </c>
      <c r="J15" s="14">
        <f t="shared" si="1"/>
        <v>-189794450375</v>
      </c>
      <c r="L15" s="14">
        <v>809042708435</v>
      </c>
      <c r="N15" s="14">
        <v>-437661375901</v>
      </c>
      <c r="P15" s="14">
        <v>4155805</v>
      </c>
      <c r="R15" s="14">
        <f t="shared" si="0"/>
        <v>371385488339</v>
      </c>
    </row>
    <row r="16" spans="1:18" ht="21.75" customHeight="1">
      <c r="A16" s="41" t="s">
        <v>292</v>
      </c>
      <c r="B16" s="41"/>
      <c r="D16" s="14">
        <v>85335627032</v>
      </c>
      <c r="F16" s="14">
        <v>-702296484995</v>
      </c>
      <c r="H16" s="14">
        <v>-31837756</v>
      </c>
      <c r="J16" s="14">
        <f t="shared" si="1"/>
        <v>-616992695719</v>
      </c>
      <c r="L16" s="14">
        <v>250234799874</v>
      </c>
      <c r="N16" s="14">
        <v>-1203818035519</v>
      </c>
      <c r="P16" s="14">
        <v>-46617837</v>
      </c>
      <c r="R16" s="14">
        <f t="shared" si="0"/>
        <v>-953629853482</v>
      </c>
    </row>
    <row r="17" spans="1:18" ht="21.75" customHeight="1">
      <c r="A17" s="41" t="s">
        <v>220</v>
      </c>
      <c r="B17" s="41"/>
      <c r="D17" s="14">
        <v>74917236278</v>
      </c>
      <c r="F17" s="14">
        <v>-415276722530</v>
      </c>
      <c r="H17" s="14">
        <v>-204256774</v>
      </c>
      <c r="J17" s="14">
        <f t="shared" si="1"/>
        <v>-340563743026</v>
      </c>
      <c r="L17" s="14">
        <v>221710484405</v>
      </c>
      <c r="N17" s="14">
        <v>-642037305342</v>
      </c>
      <c r="P17" s="14">
        <v>-204256774</v>
      </c>
      <c r="R17" s="14">
        <f t="shared" si="0"/>
        <v>-420531077711</v>
      </c>
    </row>
    <row r="18" spans="1:18" ht="21.75" customHeight="1">
      <c r="A18" s="41" t="s">
        <v>181</v>
      </c>
      <c r="B18" s="41"/>
      <c r="D18" s="14">
        <v>205293476500</v>
      </c>
      <c r="F18" s="14">
        <v>-707499390560</v>
      </c>
      <c r="H18" s="14">
        <v>1321534</v>
      </c>
      <c r="J18" s="14">
        <f t="shared" si="1"/>
        <v>-502204592526</v>
      </c>
      <c r="L18" s="14">
        <v>625501304068</v>
      </c>
      <c r="N18" s="14">
        <v>-569419493946</v>
      </c>
      <c r="P18" s="14">
        <v>1321534</v>
      </c>
      <c r="R18" s="14">
        <f t="shared" si="0"/>
        <v>56083131656</v>
      </c>
    </row>
    <row r="19" spans="1:18" ht="21.75" customHeight="1">
      <c r="A19" s="41" t="s">
        <v>300</v>
      </c>
      <c r="B19" s="41"/>
      <c r="D19" s="14">
        <v>12942156734</v>
      </c>
      <c r="F19" s="14">
        <v>-331239869607</v>
      </c>
      <c r="H19" s="14">
        <v>-14947809</v>
      </c>
      <c r="J19" s="14">
        <f t="shared" si="1"/>
        <v>-318312660682</v>
      </c>
      <c r="L19" s="14">
        <v>12942156734</v>
      </c>
      <c r="N19" s="14">
        <v>-331239869607</v>
      </c>
      <c r="P19" s="14">
        <v>-14947809</v>
      </c>
      <c r="R19" s="14">
        <f t="shared" si="0"/>
        <v>-318312660682</v>
      </c>
    </row>
    <row r="20" spans="1:18" ht="21.75" customHeight="1">
      <c r="A20" s="41" t="s">
        <v>190</v>
      </c>
      <c r="B20" s="41"/>
      <c r="D20" s="14">
        <v>111182126622</v>
      </c>
      <c r="F20" s="14">
        <v>292537629468</v>
      </c>
      <c r="H20" s="14">
        <v>4478927</v>
      </c>
      <c r="J20" s="14">
        <f t="shared" si="1"/>
        <v>403724235017</v>
      </c>
      <c r="L20" s="14">
        <v>336004818767</v>
      </c>
      <c r="N20" s="14">
        <v>377172952218</v>
      </c>
      <c r="P20" s="14">
        <v>4478927</v>
      </c>
      <c r="R20" s="14">
        <f t="shared" si="0"/>
        <v>713182249912</v>
      </c>
    </row>
    <row r="21" spans="1:18" ht="21.75" customHeight="1">
      <c r="A21" s="41" t="s">
        <v>295</v>
      </c>
      <c r="B21" s="41"/>
      <c r="D21" s="14">
        <v>404604933498</v>
      </c>
      <c r="F21" s="14">
        <v>-2421116763776</v>
      </c>
      <c r="H21" s="14">
        <v>-52009736</v>
      </c>
      <c r="J21" s="14">
        <f t="shared" si="1"/>
        <v>-2016563840014</v>
      </c>
      <c r="L21" s="14">
        <v>1189981209590</v>
      </c>
      <c r="N21" s="14">
        <v>-4026046663468</v>
      </c>
      <c r="P21" s="14">
        <v>-52009736</v>
      </c>
      <c r="R21" s="14">
        <f t="shared" si="0"/>
        <v>-2836117463614</v>
      </c>
    </row>
    <row r="22" spans="1:18" ht="21.75" customHeight="1">
      <c r="A22" s="41" t="s">
        <v>208</v>
      </c>
      <c r="B22" s="41"/>
      <c r="D22" s="14">
        <v>142330102414</v>
      </c>
      <c r="F22" s="14">
        <v>-437631144328</v>
      </c>
      <c r="H22" s="14">
        <v>259094768</v>
      </c>
      <c r="J22" s="14">
        <f t="shared" si="1"/>
        <v>-295041947146</v>
      </c>
      <c r="L22" s="14">
        <v>425161966614</v>
      </c>
      <c r="N22" s="14">
        <v>-439262394328</v>
      </c>
      <c r="P22" s="14">
        <v>259094768</v>
      </c>
      <c r="R22" s="14">
        <f t="shared" si="0"/>
        <v>-13841332946</v>
      </c>
    </row>
    <row r="23" spans="1:18" ht="21.75" customHeight="1">
      <c r="A23" s="41" t="s">
        <v>199</v>
      </c>
      <c r="B23" s="41"/>
      <c r="D23" s="14">
        <v>121069568659</v>
      </c>
      <c r="F23" s="14">
        <v>-588554706393</v>
      </c>
      <c r="H23" s="14">
        <v>4478392</v>
      </c>
      <c r="J23" s="14">
        <f t="shared" si="1"/>
        <v>-467480659342</v>
      </c>
      <c r="L23" s="14">
        <v>369866859884</v>
      </c>
      <c r="N23" s="14">
        <v>-184075136550</v>
      </c>
      <c r="P23" s="14">
        <v>4478392</v>
      </c>
      <c r="R23" s="14">
        <f t="shared" si="0"/>
        <v>185796201726</v>
      </c>
    </row>
    <row r="24" spans="1:18" ht="21.75" customHeight="1">
      <c r="A24" s="41" t="s">
        <v>123</v>
      </c>
      <c r="B24" s="41"/>
      <c r="D24" s="14">
        <v>403006505173</v>
      </c>
      <c r="F24" s="14">
        <v>-461461143528</v>
      </c>
      <c r="H24" s="14">
        <v>274157115</v>
      </c>
      <c r="J24" s="14">
        <f t="shared" si="1"/>
        <v>-58180481240</v>
      </c>
      <c r="L24" s="14">
        <v>1171336124501</v>
      </c>
      <c r="N24" s="14">
        <v>-702261364082</v>
      </c>
      <c r="P24" s="14">
        <v>274157115</v>
      </c>
      <c r="R24" s="14">
        <f t="shared" si="0"/>
        <v>469348917534</v>
      </c>
    </row>
    <row r="25" spans="1:18" ht="21.75" customHeight="1">
      <c r="A25" s="41" t="s">
        <v>272</v>
      </c>
      <c r="B25" s="41"/>
      <c r="D25" s="14">
        <v>186165195507</v>
      </c>
      <c r="F25" s="14">
        <v>-3257723808</v>
      </c>
      <c r="H25" s="14">
        <v>-202826333</v>
      </c>
      <c r="J25" s="14">
        <f t="shared" si="1"/>
        <v>182704645366</v>
      </c>
      <c r="L25" s="14">
        <v>521156020100</v>
      </c>
      <c r="N25" s="14">
        <v>13267865050</v>
      </c>
      <c r="P25" s="14">
        <v>-901239771050</v>
      </c>
      <c r="R25" s="14">
        <f t="shared" si="0"/>
        <v>-366815885900</v>
      </c>
    </row>
    <row r="26" spans="1:18" ht="21.75" customHeight="1">
      <c r="A26" s="41" t="s">
        <v>232</v>
      </c>
      <c r="B26" s="41"/>
      <c r="D26" s="14">
        <v>83221534332</v>
      </c>
      <c r="F26" s="14">
        <v>-262226572453</v>
      </c>
      <c r="H26" s="14">
        <v>259094768</v>
      </c>
      <c r="J26" s="14">
        <f t="shared" si="1"/>
        <v>-178745943353</v>
      </c>
      <c r="L26" s="14">
        <v>246731957292</v>
      </c>
      <c r="N26" s="14">
        <v>-263205322453</v>
      </c>
      <c r="P26" s="14">
        <v>259094768</v>
      </c>
      <c r="R26" s="14">
        <f t="shared" si="0"/>
        <v>-16214270393</v>
      </c>
    </row>
    <row r="27" spans="1:18" ht="21.75" customHeight="1">
      <c r="A27" s="41" t="s">
        <v>174</v>
      </c>
      <c r="B27" s="41"/>
      <c r="D27" s="14">
        <v>61311956879</v>
      </c>
      <c r="F27" s="14">
        <v>-290155040929</v>
      </c>
      <c r="H27" s="14">
        <v>-30401881</v>
      </c>
      <c r="J27" s="14">
        <f t="shared" si="1"/>
        <v>-228873485931</v>
      </c>
      <c r="L27" s="14">
        <v>183969202517</v>
      </c>
      <c r="N27" s="14">
        <v>-528386872240</v>
      </c>
      <c r="P27" s="14">
        <v>-30401881</v>
      </c>
      <c r="R27" s="14">
        <f t="shared" si="0"/>
        <v>-344448071604</v>
      </c>
    </row>
    <row r="28" spans="1:18" ht="21.75" customHeight="1">
      <c r="A28" s="41" t="s">
        <v>466</v>
      </c>
      <c r="B28" s="41"/>
      <c r="D28" s="14">
        <f>'سود اوراق بهادار'!N33</f>
        <v>370000000000</v>
      </c>
      <c r="F28" s="14">
        <v>0</v>
      </c>
      <c r="H28" s="14">
        <v>0</v>
      </c>
      <c r="J28" s="14">
        <f t="shared" si="1"/>
        <v>370000000000</v>
      </c>
      <c r="L28" s="14">
        <f>'سود اوراق بهادار'!T33</f>
        <v>370000000000</v>
      </c>
      <c r="N28" s="14">
        <v>0</v>
      </c>
      <c r="P28" s="14">
        <v>0</v>
      </c>
      <c r="R28" s="14">
        <f t="shared" si="0"/>
        <v>370000000000</v>
      </c>
    </row>
    <row r="29" spans="1:18" s="6" customFormat="1" ht="21.75" customHeight="1">
      <c r="A29" s="41" t="s">
        <v>465</v>
      </c>
      <c r="B29" s="41"/>
      <c r="D29" s="21">
        <v>0</v>
      </c>
      <c r="E29" s="21"/>
      <c r="F29" s="21">
        <v>0</v>
      </c>
      <c r="G29" s="21"/>
      <c r="H29" s="21">
        <v>0</v>
      </c>
      <c r="I29" s="21"/>
      <c r="J29" s="14">
        <f t="shared" si="1"/>
        <v>0</v>
      </c>
      <c r="K29" s="21"/>
      <c r="L29" s="14">
        <f>'سود اوراق بهادار'!T32</f>
        <v>5000000000</v>
      </c>
      <c r="M29" s="21"/>
      <c r="N29" s="21">
        <v>0</v>
      </c>
      <c r="O29" s="21"/>
      <c r="P29" s="21">
        <v>0</v>
      </c>
      <c r="Q29" s="21"/>
      <c r="R29" s="14">
        <f t="shared" si="0"/>
        <v>5000000000</v>
      </c>
    </row>
    <row r="30" spans="1:18" ht="21.75" customHeight="1">
      <c r="A30" s="41" t="s">
        <v>274</v>
      </c>
      <c r="B30" s="41"/>
      <c r="D30" s="14">
        <f>'سود اوراق بهادار'!N19</f>
        <v>181469204612</v>
      </c>
      <c r="F30" s="14">
        <v>0</v>
      </c>
      <c r="H30" s="14">
        <f>'درآمد ناشی از فروش'!I40</f>
        <v>-359798615494</v>
      </c>
      <c r="J30" s="14">
        <f t="shared" si="1"/>
        <v>-178329410882</v>
      </c>
      <c r="L30" s="14">
        <f>'سود اوراق بهادار'!T19</f>
        <v>934941075501</v>
      </c>
      <c r="N30" s="14">
        <v>0</v>
      </c>
      <c r="P30" s="14">
        <v>-64549478023</v>
      </c>
      <c r="R30" s="14">
        <f t="shared" si="0"/>
        <v>870391597478</v>
      </c>
    </row>
    <row r="31" spans="1:18" ht="21.75" customHeight="1">
      <c r="A31" s="41" t="s">
        <v>309</v>
      </c>
      <c r="B31" s="41"/>
      <c r="D31" s="14">
        <v>15217491465</v>
      </c>
      <c r="F31" s="14">
        <v>0</v>
      </c>
      <c r="H31" s="14">
        <f>'درآمد ناشی از فروش'!I42</f>
        <v>-642541100918</v>
      </c>
      <c r="J31" s="14">
        <f t="shared" si="1"/>
        <v>-627323609453</v>
      </c>
      <c r="L31" s="14">
        <f>'سود اوراق بهادار'!T14</f>
        <v>5898462084240</v>
      </c>
      <c r="N31" s="14">
        <v>0</v>
      </c>
      <c r="P31" s="14">
        <v>-5483789266556</v>
      </c>
      <c r="R31" s="14">
        <f t="shared" si="0"/>
        <v>414672817684</v>
      </c>
    </row>
    <row r="32" spans="1:18" ht="21.75" customHeight="1">
      <c r="A32" s="41" t="s">
        <v>377</v>
      </c>
      <c r="B32" s="41"/>
      <c r="D32" s="14">
        <v>0</v>
      </c>
      <c r="F32" s="14">
        <v>0</v>
      </c>
      <c r="H32" s="14">
        <v>0</v>
      </c>
      <c r="J32" s="14">
        <f t="shared" si="1"/>
        <v>0</v>
      </c>
      <c r="L32" s="14">
        <v>431838125858</v>
      </c>
      <c r="N32" s="14">
        <v>0</v>
      </c>
      <c r="P32" s="14">
        <v>489960586000</v>
      </c>
      <c r="R32" s="14">
        <f t="shared" si="0"/>
        <v>921798711858</v>
      </c>
    </row>
    <row r="33" spans="1:18" ht="21.75" customHeight="1">
      <c r="A33" s="41" t="s">
        <v>378</v>
      </c>
      <c r="B33" s="41"/>
      <c r="D33" s="14">
        <v>0</v>
      </c>
      <c r="F33" s="14">
        <v>0</v>
      </c>
      <c r="H33" s="14">
        <v>0</v>
      </c>
      <c r="J33" s="14">
        <f t="shared" si="1"/>
        <v>0</v>
      </c>
      <c r="L33" s="14">
        <v>443676311234</v>
      </c>
      <c r="N33" s="14">
        <v>0</v>
      </c>
      <c r="P33" s="14">
        <v>186843814359</v>
      </c>
      <c r="R33" s="14">
        <f t="shared" si="0"/>
        <v>630520125593</v>
      </c>
    </row>
    <row r="34" spans="1:18" ht="21.75" customHeight="1">
      <c r="A34" s="41" t="s">
        <v>214</v>
      </c>
      <c r="B34" s="41"/>
      <c r="D34" s="14">
        <v>80029980184</v>
      </c>
      <c r="F34" s="14">
        <v>-272242577561</v>
      </c>
      <c r="H34" s="14">
        <v>0</v>
      </c>
      <c r="J34" s="14">
        <f t="shared" si="1"/>
        <v>-192212597377</v>
      </c>
      <c r="L34" s="14">
        <v>242975742403</v>
      </c>
      <c r="N34" s="14">
        <v>-512528604519</v>
      </c>
      <c r="P34" s="14">
        <v>49391050</v>
      </c>
      <c r="R34" s="14">
        <f t="shared" si="0"/>
        <v>-269503471066</v>
      </c>
    </row>
    <row r="35" spans="1:18" ht="21.75" customHeight="1">
      <c r="A35" s="41" t="s">
        <v>250</v>
      </c>
      <c r="B35" s="41"/>
      <c r="D35" s="14">
        <v>363254932144</v>
      </c>
      <c r="F35" s="14">
        <v>40454215054</v>
      </c>
      <c r="H35" s="14">
        <v>0</v>
      </c>
      <c r="J35" s="14">
        <f t="shared" si="1"/>
        <v>403709147198</v>
      </c>
      <c r="L35" s="14">
        <v>1054182695077</v>
      </c>
      <c r="N35" s="14">
        <v>-22177596912</v>
      </c>
      <c r="P35" s="14">
        <v>-196394291918</v>
      </c>
      <c r="R35" s="14">
        <f t="shared" si="0"/>
        <v>835610806247</v>
      </c>
    </row>
    <row r="36" spans="1:18" ht="21.75" customHeight="1">
      <c r="A36" s="41" t="s">
        <v>111</v>
      </c>
      <c r="B36" s="41"/>
      <c r="D36" s="14">
        <f>'سود اوراق بهادار'!N46</f>
        <v>71679890550</v>
      </c>
      <c r="F36" s="14">
        <v>169157640024</v>
      </c>
      <c r="H36" s="14">
        <v>0</v>
      </c>
      <c r="J36" s="14">
        <f t="shared" si="1"/>
        <v>240837530574</v>
      </c>
      <c r="L36" s="14">
        <f>'سود اوراق بهادار'!T46</f>
        <v>215039671650</v>
      </c>
      <c r="N36" s="14">
        <v>507472918789</v>
      </c>
      <c r="P36" s="14">
        <v>919340688</v>
      </c>
      <c r="R36" s="14">
        <f t="shared" si="0"/>
        <v>723431931127</v>
      </c>
    </row>
    <row r="37" spans="1:18" ht="21.75" customHeight="1">
      <c r="A37" s="41" t="s">
        <v>259</v>
      </c>
      <c r="B37" s="41"/>
      <c r="D37" s="14">
        <v>95375957543</v>
      </c>
      <c r="F37" s="14">
        <v>3596023798</v>
      </c>
      <c r="H37" s="14">
        <v>0</v>
      </c>
      <c r="J37" s="14">
        <f t="shared" si="1"/>
        <v>98971981341</v>
      </c>
      <c r="L37" s="14">
        <v>478084492948</v>
      </c>
      <c r="N37" s="14">
        <v>71857086823</v>
      </c>
      <c r="P37" s="14">
        <v>127402815049</v>
      </c>
      <c r="R37" s="14">
        <f t="shared" si="0"/>
        <v>677344394820</v>
      </c>
    </row>
    <row r="38" spans="1:18" ht="21.75" customHeight="1">
      <c r="A38" s="41" t="s">
        <v>379</v>
      </c>
      <c r="B38" s="41"/>
      <c r="D38" s="14">
        <v>37175771651</v>
      </c>
      <c r="F38" s="14">
        <v>0</v>
      </c>
      <c r="H38" s="14">
        <v>0</v>
      </c>
      <c r="J38" s="14">
        <f t="shared" si="1"/>
        <v>37175771651</v>
      </c>
      <c r="L38" s="14">
        <v>46289948019</v>
      </c>
      <c r="N38" s="14">
        <v>0</v>
      </c>
      <c r="P38" s="14">
        <v>-10290757927</v>
      </c>
      <c r="R38" s="14">
        <f t="shared" si="0"/>
        <v>35999190092</v>
      </c>
    </row>
    <row r="39" spans="1:18" ht="21.75" customHeight="1">
      <c r="A39" s="41" t="s">
        <v>380</v>
      </c>
      <c r="B39" s="41"/>
      <c r="D39" s="14">
        <v>185669363503</v>
      </c>
      <c r="F39" s="14">
        <v>0</v>
      </c>
      <c r="H39" s="14">
        <v>0</v>
      </c>
      <c r="J39" s="14">
        <f t="shared" si="1"/>
        <v>185669363503</v>
      </c>
      <c r="L39" s="14">
        <v>189239533195</v>
      </c>
      <c r="N39" s="14">
        <v>0</v>
      </c>
      <c r="P39" s="14">
        <v>-119205245941</v>
      </c>
      <c r="R39" s="14">
        <f t="shared" si="0"/>
        <v>70034287254</v>
      </c>
    </row>
    <row r="40" spans="1:18" ht="21.75" customHeight="1">
      <c r="A40" s="41" t="s">
        <v>381</v>
      </c>
      <c r="B40" s="41"/>
      <c r="D40" s="14">
        <v>410920701462</v>
      </c>
      <c r="F40" s="14">
        <v>0</v>
      </c>
      <c r="H40" s="14">
        <v>0</v>
      </c>
      <c r="J40" s="14">
        <f t="shared" si="1"/>
        <v>410920701462</v>
      </c>
      <c r="L40" s="14">
        <v>415863078502</v>
      </c>
      <c r="N40" s="14">
        <v>0</v>
      </c>
      <c r="P40" s="14">
        <v>-84872750031</v>
      </c>
      <c r="R40" s="14">
        <f t="shared" si="0"/>
        <v>330990328471</v>
      </c>
    </row>
    <row r="41" spans="1:18" ht="21.75" customHeight="1">
      <c r="A41" s="41" t="s">
        <v>382</v>
      </c>
      <c r="B41" s="41"/>
      <c r="D41" s="14">
        <v>189631159622</v>
      </c>
      <c r="F41" s="14">
        <v>0</v>
      </c>
      <c r="H41" s="14">
        <v>0</v>
      </c>
      <c r="J41" s="14">
        <f t="shared" si="1"/>
        <v>189631159622</v>
      </c>
      <c r="L41" s="14">
        <v>269921358044</v>
      </c>
      <c r="N41" s="14">
        <v>0</v>
      </c>
      <c r="P41" s="14">
        <v>-534385405926</v>
      </c>
      <c r="R41" s="14">
        <f t="shared" si="0"/>
        <v>-264464047882</v>
      </c>
    </row>
    <row r="42" spans="1:18" ht="21.75" customHeight="1">
      <c r="A42" s="41" t="s">
        <v>383</v>
      </c>
      <c r="B42" s="41"/>
      <c r="D42" s="14">
        <v>0</v>
      </c>
      <c r="F42" s="14">
        <v>0</v>
      </c>
      <c r="H42" s="14">
        <v>0</v>
      </c>
      <c r="J42" s="14">
        <f t="shared" si="1"/>
        <v>0</v>
      </c>
      <c r="L42" s="14">
        <v>0</v>
      </c>
      <c r="N42" s="14">
        <v>0</v>
      </c>
      <c r="P42" s="14">
        <v>11561815646</v>
      </c>
      <c r="R42" s="14">
        <f t="shared" si="0"/>
        <v>11561815646</v>
      </c>
    </row>
    <row r="43" spans="1:18" ht="21.75" customHeight="1">
      <c r="A43" s="41" t="s">
        <v>384</v>
      </c>
      <c r="B43" s="41"/>
      <c r="D43" s="14">
        <v>0</v>
      </c>
      <c r="F43" s="14">
        <v>0</v>
      </c>
      <c r="H43" s="14">
        <v>0</v>
      </c>
      <c r="J43" s="14">
        <f t="shared" si="1"/>
        <v>0</v>
      </c>
      <c r="L43" s="14">
        <v>0</v>
      </c>
      <c r="N43" s="14">
        <v>0</v>
      </c>
      <c r="P43" s="14">
        <v>721538325</v>
      </c>
      <c r="R43" s="14">
        <f t="shared" si="0"/>
        <v>721538325</v>
      </c>
    </row>
    <row r="44" spans="1:18" ht="21.75" customHeight="1">
      <c r="A44" s="41" t="s">
        <v>385</v>
      </c>
      <c r="B44" s="41"/>
      <c r="D44" s="14">
        <v>0</v>
      </c>
      <c r="F44" s="14">
        <v>0</v>
      </c>
      <c r="H44" s="14">
        <v>0</v>
      </c>
      <c r="J44" s="14">
        <f t="shared" si="1"/>
        <v>0</v>
      </c>
      <c r="L44" s="14">
        <v>11032146681</v>
      </c>
      <c r="N44" s="14">
        <v>0</v>
      </c>
      <c r="P44" s="14">
        <v>5374279940</v>
      </c>
      <c r="R44" s="14">
        <f t="shared" si="0"/>
        <v>16406426621</v>
      </c>
    </row>
    <row r="45" spans="1:18" ht="21.75" customHeight="1">
      <c r="A45" s="41" t="s">
        <v>226</v>
      </c>
      <c r="B45" s="41"/>
      <c r="D45" s="14">
        <v>42276558407</v>
      </c>
      <c r="F45" s="14">
        <v>-145689509202</v>
      </c>
      <c r="H45" s="14">
        <v>0</v>
      </c>
      <c r="J45" s="14">
        <f t="shared" si="1"/>
        <v>-103412950795</v>
      </c>
      <c r="L45" s="14">
        <v>124093783084</v>
      </c>
      <c r="N45" s="14">
        <v>-429352548882</v>
      </c>
      <c r="P45" s="14">
        <v>-1450337075</v>
      </c>
      <c r="R45" s="14">
        <f t="shared" si="0"/>
        <v>-306709102873</v>
      </c>
    </row>
    <row r="46" spans="1:18" ht="21.75" customHeight="1">
      <c r="A46" s="41" t="s">
        <v>386</v>
      </c>
      <c r="B46" s="41"/>
      <c r="D46" s="14">
        <v>0</v>
      </c>
      <c r="F46" s="14">
        <v>0</v>
      </c>
      <c r="H46" s="14">
        <v>0</v>
      </c>
      <c r="J46" s="14">
        <f t="shared" si="1"/>
        <v>0</v>
      </c>
      <c r="L46" s="14">
        <v>247759652717</v>
      </c>
      <c r="N46" s="14">
        <v>0</v>
      </c>
      <c r="P46" s="14">
        <v>51925789063</v>
      </c>
      <c r="R46" s="14">
        <f t="shared" si="0"/>
        <v>299685441780</v>
      </c>
    </row>
    <row r="47" spans="1:18" ht="21.75" customHeight="1">
      <c r="A47" s="41" t="s">
        <v>134</v>
      </c>
      <c r="B47" s="41"/>
      <c r="D47" s="14">
        <v>113689868420</v>
      </c>
      <c r="F47" s="14">
        <v>-701417604793</v>
      </c>
      <c r="H47" s="14">
        <v>0</v>
      </c>
      <c r="J47" s="14">
        <f t="shared" si="1"/>
        <v>-587727736373</v>
      </c>
      <c r="L47" s="14">
        <v>389711334658</v>
      </c>
      <c r="N47" s="14">
        <v>-703179354793</v>
      </c>
      <c r="P47" s="14">
        <v>5000843750</v>
      </c>
      <c r="R47" s="14">
        <f t="shared" si="0"/>
        <v>-308467176385</v>
      </c>
    </row>
    <row r="48" spans="1:18" ht="21.75" customHeight="1">
      <c r="A48" s="41" t="s">
        <v>108</v>
      </c>
      <c r="B48" s="41"/>
      <c r="D48" s="14">
        <f>'سود اوراق بهادار'!N47</f>
        <v>106504051080</v>
      </c>
      <c r="F48" s="14">
        <v>336004151950</v>
      </c>
      <c r="H48" s="14">
        <v>0</v>
      </c>
      <c r="J48" s="14">
        <f t="shared" si="1"/>
        <v>442508203030</v>
      </c>
      <c r="L48" s="14">
        <f>'سود اوراق بهادار'!T47</f>
        <v>319512153240</v>
      </c>
      <c r="N48" s="14">
        <v>989803871549</v>
      </c>
      <c r="P48" s="14">
        <v>11370952</v>
      </c>
      <c r="R48" s="14">
        <f t="shared" si="0"/>
        <v>1309327395741</v>
      </c>
    </row>
    <row r="49" spans="1:18" ht="21.75" customHeight="1">
      <c r="A49" s="41" t="s">
        <v>126</v>
      </c>
      <c r="B49" s="41"/>
      <c r="D49" s="14">
        <v>68693006839</v>
      </c>
      <c r="F49" s="14">
        <v>-112213950468</v>
      </c>
      <c r="H49" s="14">
        <v>0</v>
      </c>
      <c r="J49" s="14">
        <f t="shared" si="1"/>
        <v>-43520943629</v>
      </c>
      <c r="L49" s="14">
        <v>204420016541</v>
      </c>
      <c r="N49" s="14">
        <v>-113027944218</v>
      </c>
      <c r="P49" s="14">
        <v>249954688</v>
      </c>
      <c r="R49" s="14">
        <f t="shared" si="0"/>
        <v>91642027011</v>
      </c>
    </row>
    <row r="50" spans="1:18" ht="21.75" customHeight="1">
      <c r="A50" s="41" t="s">
        <v>387</v>
      </c>
      <c r="B50" s="41"/>
      <c r="D50" s="14">
        <v>0</v>
      </c>
      <c r="F50" s="14">
        <v>0</v>
      </c>
      <c r="H50" s="14">
        <v>0</v>
      </c>
      <c r="J50" s="14">
        <f t="shared" si="1"/>
        <v>0</v>
      </c>
      <c r="L50" s="14">
        <v>29327515320</v>
      </c>
      <c r="N50" s="14">
        <v>0</v>
      </c>
      <c r="P50" s="14">
        <v>4276117806</v>
      </c>
      <c r="R50" s="14">
        <f t="shared" si="0"/>
        <v>33603633126</v>
      </c>
    </row>
    <row r="51" spans="1:18" ht="21.75" customHeight="1">
      <c r="A51" s="41" t="s">
        <v>388</v>
      </c>
      <c r="B51" s="41"/>
      <c r="D51" s="14">
        <v>0</v>
      </c>
      <c r="F51" s="14">
        <v>0</v>
      </c>
      <c r="H51" s="14">
        <v>0</v>
      </c>
      <c r="J51" s="14">
        <f t="shared" si="1"/>
        <v>0</v>
      </c>
      <c r="L51" s="14">
        <v>12423928273</v>
      </c>
      <c r="N51" s="14">
        <v>0</v>
      </c>
      <c r="P51" s="14">
        <v>-411183017663</v>
      </c>
      <c r="R51" s="14">
        <f t="shared" si="0"/>
        <v>-398759089390</v>
      </c>
    </row>
    <row r="52" spans="1:18" ht="21.75" customHeight="1">
      <c r="A52" s="41" t="s">
        <v>303</v>
      </c>
      <c r="B52" s="41"/>
      <c r="D52" s="14">
        <v>1419890802</v>
      </c>
      <c r="F52" s="14">
        <v>-29794713793</v>
      </c>
      <c r="H52" s="14">
        <v>0</v>
      </c>
      <c r="J52" s="14">
        <f t="shared" si="1"/>
        <v>-28374822991</v>
      </c>
      <c r="L52" s="14">
        <v>1419890802</v>
      </c>
      <c r="N52" s="14">
        <v>-29794713793</v>
      </c>
      <c r="P52" s="14">
        <v>0</v>
      </c>
      <c r="R52" s="14">
        <f t="shared" si="0"/>
        <v>-28374822991</v>
      </c>
    </row>
    <row r="53" spans="1:18" ht="21.75" customHeight="1">
      <c r="A53" s="41" t="s">
        <v>283</v>
      </c>
      <c r="B53" s="41"/>
      <c r="D53" s="14">
        <f>'سود اوراق بهادار'!N10</f>
        <v>9278336939920</v>
      </c>
      <c r="F53" s="14">
        <v>0</v>
      </c>
      <c r="H53" s="14">
        <v>0</v>
      </c>
      <c r="J53" s="14">
        <f t="shared" si="1"/>
        <v>9278336939920</v>
      </c>
      <c r="L53" s="14">
        <f>'سود اوراق بهادار'!T10</f>
        <v>9378791759124</v>
      </c>
      <c r="N53" s="14">
        <v>-29779712745</v>
      </c>
      <c r="P53" s="14">
        <v>0</v>
      </c>
      <c r="R53" s="14">
        <f t="shared" si="0"/>
        <v>9349012046379</v>
      </c>
    </row>
    <row r="54" spans="1:18" ht="21.75" customHeight="1">
      <c r="A54" s="41" t="s">
        <v>280</v>
      </c>
      <c r="B54" s="41"/>
      <c r="D54" s="14">
        <v>421238995500</v>
      </c>
      <c r="F54" s="14">
        <v>-72207315911</v>
      </c>
      <c r="H54" s="14">
        <v>0</v>
      </c>
      <c r="J54" s="14">
        <f t="shared" si="1"/>
        <v>349031679589</v>
      </c>
      <c r="L54" s="14">
        <v>732471995913</v>
      </c>
      <c r="N54" s="14">
        <v>-61616586911</v>
      </c>
      <c r="P54" s="14">
        <v>0</v>
      </c>
      <c r="R54" s="14">
        <f t="shared" si="0"/>
        <v>670855409002</v>
      </c>
    </row>
    <row r="55" spans="1:18" ht="21.75" customHeight="1">
      <c r="A55" s="41" t="s">
        <v>277</v>
      </c>
      <c r="B55" s="41"/>
      <c r="D55" s="14">
        <v>2323617208</v>
      </c>
      <c r="F55" s="14">
        <v>2372309355</v>
      </c>
      <c r="H55" s="14">
        <v>0</v>
      </c>
      <c r="J55" s="14">
        <f t="shared" si="1"/>
        <v>4695926563</v>
      </c>
      <c r="L55" s="14">
        <v>5131160941</v>
      </c>
      <c r="N55" s="14">
        <v>-12317118659</v>
      </c>
      <c r="P55" s="14">
        <v>0</v>
      </c>
      <c r="R55" s="14">
        <f t="shared" si="0"/>
        <v>-7185957718</v>
      </c>
    </row>
    <row r="56" spans="1:18" ht="21.75" customHeight="1">
      <c r="A56" s="41" t="s">
        <v>312</v>
      </c>
      <c r="B56" s="41"/>
      <c r="D56" s="14">
        <f>'سود اوراق بهادار'!N15</f>
        <v>299596600500</v>
      </c>
      <c r="F56" s="14">
        <v>0</v>
      </c>
      <c r="H56" s="14">
        <v>0</v>
      </c>
      <c r="J56" s="14">
        <f t="shared" si="1"/>
        <v>299596600500</v>
      </c>
      <c r="L56" s="14">
        <f>'سود اوراق بهادار'!P15</f>
        <v>923230178554</v>
      </c>
      <c r="N56" s="14">
        <v>0</v>
      </c>
      <c r="P56" s="14">
        <v>0</v>
      </c>
      <c r="R56" s="14">
        <f t="shared" si="0"/>
        <v>923230178554</v>
      </c>
    </row>
    <row r="57" spans="1:18" ht="21.75" customHeight="1">
      <c r="A57" s="41" t="s">
        <v>316</v>
      </c>
      <c r="B57" s="41"/>
      <c r="D57" s="14">
        <f>'سود اوراق بهادار'!N16</f>
        <v>518338878180</v>
      </c>
      <c r="F57" s="14">
        <v>0</v>
      </c>
      <c r="H57" s="14">
        <v>0</v>
      </c>
      <c r="J57" s="14">
        <f t="shared" si="1"/>
        <v>518338878180</v>
      </c>
      <c r="L57" s="14">
        <f>'سود اوراق بهادار'!P16</f>
        <v>1727150513190</v>
      </c>
      <c r="N57" s="14">
        <v>0</v>
      </c>
      <c r="P57" s="14">
        <v>0</v>
      </c>
      <c r="R57" s="14">
        <f t="shared" si="0"/>
        <v>1727150513190</v>
      </c>
    </row>
    <row r="58" spans="1:18" ht="21.75" customHeight="1">
      <c r="A58" s="41" t="s">
        <v>317</v>
      </c>
      <c r="B58" s="41"/>
      <c r="D58" s="14">
        <f>'سود اوراق بهادار'!N17</f>
        <v>107422244700</v>
      </c>
      <c r="F58" s="14">
        <v>0</v>
      </c>
      <c r="H58" s="14">
        <v>0</v>
      </c>
      <c r="J58" s="14">
        <f t="shared" si="1"/>
        <v>107422244700</v>
      </c>
      <c r="L58" s="14">
        <f>'سود اوراق بهادار'!P17</f>
        <v>361493918558</v>
      </c>
      <c r="N58" s="14">
        <v>0</v>
      </c>
      <c r="P58" s="14">
        <v>0</v>
      </c>
      <c r="R58" s="14">
        <f t="shared" si="0"/>
        <v>361493918558</v>
      </c>
    </row>
    <row r="59" spans="1:18" ht="21.75" customHeight="1">
      <c r="A59" s="41" t="s">
        <v>171</v>
      </c>
      <c r="B59" s="41"/>
      <c r="D59" s="14">
        <v>116981531571</v>
      </c>
      <c r="F59" s="14">
        <v>12131250044</v>
      </c>
      <c r="H59" s="14">
        <v>0</v>
      </c>
      <c r="J59" s="14">
        <f t="shared" si="1"/>
        <v>129112781615</v>
      </c>
      <c r="L59" s="14">
        <v>350994750315</v>
      </c>
      <c r="N59" s="14">
        <v>10658988807</v>
      </c>
      <c r="P59" s="14">
        <v>0</v>
      </c>
      <c r="R59" s="14">
        <f t="shared" si="0"/>
        <v>361653739122</v>
      </c>
    </row>
    <row r="60" spans="1:18" ht="21.75" customHeight="1">
      <c r="A60" s="41" t="s">
        <v>270</v>
      </c>
      <c r="B60" s="41"/>
      <c r="D60" s="14">
        <v>22666311480</v>
      </c>
      <c r="F60" s="14">
        <v>-78677195999</v>
      </c>
      <c r="H60" s="14">
        <v>0</v>
      </c>
      <c r="J60" s="14">
        <f t="shared" si="1"/>
        <v>-56010884519</v>
      </c>
      <c r="L60" s="14">
        <v>65397295080</v>
      </c>
      <c r="N60" s="14">
        <v>-79079831999</v>
      </c>
      <c r="P60" s="14">
        <v>0</v>
      </c>
      <c r="R60" s="14">
        <f t="shared" si="0"/>
        <v>-13682536919</v>
      </c>
    </row>
    <row r="61" spans="1:18" ht="21.75" customHeight="1">
      <c r="A61" s="41" t="s">
        <v>267</v>
      </c>
      <c r="B61" s="41"/>
      <c r="D61" s="14">
        <v>22666311480</v>
      </c>
      <c r="F61" s="14">
        <v>-73244151824</v>
      </c>
      <c r="H61" s="14">
        <v>0</v>
      </c>
      <c r="J61" s="14">
        <f t="shared" si="1"/>
        <v>-50577840344</v>
      </c>
      <c r="L61" s="14">
        <v>65397295080</v>
      </c>
      <c r="N61" s="14">
        <v>-73674214574</v>
      </c>
      <c r="P61" s="14">
        <v>0</v>
      </c>
      <c r="R61" s="14">
        <f t="shared" si="0"/>
        <v>-8276919494</v>
      </c>
    </row>
    <row r="62" spans="1:18" ht="21.75" customHeight="1">
      <c r="A62" s="41" t="s">
        <v>264</v>
      </c>
      <c r="B62" s="41"/>
      <c r="D62" s="14">
        <v>24814127304</v>
      </c>
      <c r="F62" s="14">
        <v>30362981147</v>
      </c>
      <c r="H62" s="14">
        <v>0</v>
      </c>
      <c r="J62" s="14">
        <f t="shared" si="1"/>
        <v>55177108451</v>
      </c>
      <c r="L62" s="14">
        <v>71661071478</v>
      </c>
      <c r="N62" s="14">
        <v>-47234698855</v>
      </c>
      <c r="P62" s="14">
        <v>0</v>
      </c>
      <c r="R62" s="14">
        <f t="shared" si="0"/>
        <v>24426372623</v>
      </c>
    </row>
    <row r="63" spans="1:18" ht="21.75" customHeight="1">
      <c r="A63" s="41" t="s">
        <v>289</v>
      </c>
      <c r="B63" s="41"/>
      <c r="D63" s="14">
        <f>'سود اوراق بهادار'!N29</f>
        <v>27017668970</v>
      </c>
      <c r="F63" s="14">
        <v>0</v>
      </c>
      <c r="H63" s="14">
        <v>0</v>
      </c>
      <c r="J63" s="14">
        <f t="shared" si="1"/>
        <v>27017668970</v>
      </c>
      <c r="L63" s="14">
        <f>'سود اوراق بهادار'!T29</f>
        <v>83128739740</v>
      </c>
      <c r="N63" s="14">
        <v>-100308124999</v>
      </c>
      <c r="P63" s="14">
        <v>0</v>
      </c>
      <c r="R63" s="14">
        <f t="shared" si="0"/>
        <v>-17179385259</v>
      </c>
    </row>
    <row r="64" spans="1:18" ht="21.75" customHeight="1">
      <c r="A64" s="41" t="s">
        <v>211</v>
      </c>
      <c r="B64" s="41"/>
      <c r="D64" s="14">
        <v>33582000780</v>
      </c>
      <c r="F64" s="14">
        <v>0</v>
      </c>
      <c r="H64" s="14">
        <v>0</v>
      </c>
      <c r="J64" s="14">
        <f t="shared" si="1"/>
        <v>33582000780</v>
      </c>
      <c r="L64" s="14">
        <v>102082639020</v>
      </c>
      <c r="N64" s="14">
        <v>-391499999</v>
      </c>
      <c r="P64" s="14">
        <v>0</v>
      </c>
      <c r="R64" s="14">
        <f t="shared" si="0"/>
        <v>101691139021</v>
      </c>
    </row>
    <row r="65" spans="1:18" ht="21.75" customHeight="1">
      <c r="A65" s="41" t="s">
        <v>262</v>
      </c>
      <c r="B65" s="41"/>
      <c r="D65" s="14">
        <v>53932515956</v>
      </c>
      <c r="F65" s="14">
        <v>16089146767</v>
      </c>
      <c r="H65" s="14">
        <v>0</v>
      </c>
      <c r="J65" s="14">
        <f t="shared" si="1"/>
        <v>70021662723</v>
      </c>
      <c r="L65" s="14">
        <v>157687792790</v>
      </c>
      <c r="N65" s="14">
        <v>-123007786435</v>
      </c>
      <c r="P65" s="14">
        <v>0</v>
      </c>
      <c r="R65" s="14">
        <f t="shared" si="0"/>
        <v>34680006355</v>
      </c>
    </row>
    <row r="66" spans="1:18" ht="21.75" customHeight="1">
      <c r="A66" s="41" t="s">
        <v>256</v>
      </c>
      <c r="B66" s="41"/>
      <c r="D66" s="14">
        <v>97283055</v>
      </c>
      <c r="F66" s="14">
        <v>-24636596</v>
      </c>
      <c r="H66" s="14">
        <v>0</v>
      </c>
      <c r="J66" s="14">
        <f t="shared" si="1"/>
        <v>72646459</v>
      </c>
      <c r="L66" s="14">
        <v>281039356</v>
      </c>
      <c r="N66" s="14">
        <v>-200554085</v>
      </c>
      <c r="P66" s="14">
        <v>0</v>
      </c>
      <c r="R66" s="14">
        <f t="shared" si="0"/>
        <v>80485271</v>
      </c>
    </row>
    <row r="67" spans="1:18" ht="21.75" customHeight="1">
      <c r="A67" s="41" t="s">
        <v>253</v>
      </c>
      <c r="B67" s="41"/>
      <c r="D67" s="14">
        <v>86349234148</v>
      </c>
      <c r="F67" s="14">
        <v>-211525593783</v>
      </c>
      <c r="H67" s="14">
        <v>0</v>
      </c>
      <c r="J67" s="14">
        <f t="shared" si="1"/>
        <v>-125176359635</v>
      </c>
      <c r="L67" s="14">
        <v>249535040693</v>
      </c>
      <c r="N67" s="14">
        <v>148907544745</v>
      </c>
      <c r="P67" s="14">
        <v>0</v>
      </c>
      <c r="R67" s="14">
        <f t="shared" si="0"/>
        <v>398442585438</v>
      </c>
    </row>
    <row r="68" spans="1:18" ht="21.75" customHeight="1">
      <c r="A68" s="41" t="s">
        <v>286</v>
      </c>
      <c r="B68" s="41"/>
      <c r="D68" s="14">
        <f>'سود اوراق بهادار'!N53</f>
        <v>30756856890</v>
      </c>
      <c r="F68" s="14">
        <v>0</v>
      </c>
      <c r="H68" s="14">
        <v>0</v>
      </c>
      <c r="J68" s="14">
        <f t="shared" si="1"/>
        <v>30756856890</v>
      </c>
      <c r="L68" s="14">
        <f>'سود اوراق بهادار'!T53</f>
        <v>92503724670</v>
      </c>
      <c r="N68" s="14">
        <v>-489374999</v>
      </c>
      <c r="P68" s="14">
        <v>0</v>
      </c>
      <c r="R68" s="14">
        <f t="shared" si="0"/>
        <v>92014349671</v>
      </c>
    </row>
    <row r="69" spans="1:18" ht="21.75" customHeight="1">
      <c r="A69" s="41" t="s">
        <v>223</v>
      </c>
      <c r="B69" s="41"/>
      <c r="D69" s="14">
        <v>10872805183</v>
      </c>
      <c r="F69" s="14">
        <v>0</v>
      </c>
      <c r="H69" s="14">
        <v>0</v>
      </c>
      <c r="J69" s="14">
        <f t="shared" si="1"/>
        <v>10872805183</v>
      </c>
      <c r="L69" s="14">
        <v>32376983922</v>
      </c>
      <c r="N69" s="14">
        <v>-38718205522</v>
      </c>
      <c r="P69" s="14">
        <v>0</v>
      </c>
      <c r="R69" s="14">
        <f t="shared" si="0"/>
        <v>-6341221600</v>
      </c>
    </row>
    <row r="70" spans="1:18" ht="21.75" customHeight="1">
      <c r="A70" s="41" t="s">
        <v>217</v>
      </c>
      <c r="B70" s="41"/>
      <c r="D70" s="14">
        <v>12189787340</v>
      </c>
      <c r="F70" s="14">
        <v>0</v>
      </c>
      <c r="H70" s="14">
        <v>0</v>
      </c>
      <c r="J70" s="14">
        <f t="shared" si="1"/>
        <v>12189787340</v>
      </c>
      <c r="L70" s="14">
        <v>37339339670</v>
      </c>
      <c r="N70" s="14">
        <v>-163124999</v>
      </c>
      <c r="P70" s="14">
        <v>0</v>
      </c>
      <c r="R70" s="14">
        <f t="shared" si="0"/>
        <v>37176214671</v>
      </c>
    </row>
    <row r="71" spans="1:18" ht="21.75" customHeight="1">
      <c r="A71" s="41" t="s">
        <v>229</v>
      </c>
      <c r="B71" s="41"/>
      <c r="D71" s="14">
        <v>20426405720</v>
      </c>
      <c r="F71" s="14">
        <v>0</v>
      </c>
      <c r="H71" s="14">
        <v>0</v>
      </c>
      <c r="J71" s="14">
        <f t="shared" si="1"/>
        <v>20426405720</v>
      </c>
      <c r="L71" s="14">
        <v>63403900760</v>
      </c>
      <c r="N71" s="14">
        <v>-326249999</v>
      </c>
      <c r="P71" s="14">
        <v>0</v>
      </c>
      <c r="R71" s="14">
        <f t="shared" si="0"/>
        <v>63077650761</v>
      </c>
    </row>
    <row r="72" spans="1:18" ht="21.75" customHeight="1">
      <c r="A72" s="41" t="s">
        <v>247</v>
      </c>
      <c r="B72" s="41"/>
      <c r="D72" s="14">
        <v>84832019</v>
      </c>
      <c r="F72" s="14">
        <v>34281349</v>
      </c>
      <c r="H72" s="14">
        <v>0</v>
      </c>
      <c r="J72" s="14">
        <f t="shared" si="1"/>
        <v>119113368</v>
      </c>
      <c r="L72" s="14">
        <v>260577185</v>
      </c>
      <c r="N72" s="14">
        <v>103877694</v>
      </c>
      <c r="P72" s="14">
        <v>0</v>
      </c>
      <c r="R72" s="14">
        <f t="shared" si="0"/>
        <v>364454879</v>
      </c>
    </row>
    <row r="73" spans="1:18" ht="21.75" customHeight="1">
      <c r="A73" s="41" t="s">
        <v>205</v>
      </c>
      <c r="B73" s="41"/>
      <c r="D73" s="14">
        <v>65880970711</v>
      </c>
      <c r="F73" s="14">
        <v>0</v>
      </c>
      <c r="H73" s="14">
        <v>0</v>
      </c>
      <c r="J73" s="14">
        <f t="shared" si="1"/>
        <v>65880970711</v>
      </c>
      <c r="L73" s="14">
        <v>195840610334</v>
      </c>
      <c r="N73" s="14">
        <v>-1047677815</v>
      </c>
      <c r="P73" s="14">
        <v>0</v>
      </c>
      <c r="R73" s="14">
        <f t="shared" si="0"/>
        <v>194792932519</v>
      </c>
    </row>
    <row r="74" spans="1:18" ht="21.75" customHeight="1">
      <c r="A74" s="41" t="s">
        <v>244</v>
      </c>
      <c r="B74" s="41"/>
      <c r="D74" s="14">
        <v>3545418908</v>
      </c>
      <c r="F74" s="14">
        <v>0</v>
      </c>
      <c r="H74" s="14">
        <v>0</v>
      </c>
      <c r="J74" s="14">
        <f t="shared" si="1"/>
        <v>3545418908</v>
      </c>
      <c r="L74" s="14">
        <v>10358920740</v>
      </c>
      <c r="N74" s="14">
        <v>6306002782</v>
      </c>
      <c r="P74" s="14">
        <v>0</v>
      </c>
      <c r="R74" s="14">
        <f t="shared" si="0"/>
        <v>16664923522</v>
      </c>
    </row>
    <row r="75" spans="1:18" ht="21.75" customHeight="1">
      <c r="A75" s="41" t="s">
        <v>241</v>
      </c>
      <c r="B75" s="41"/>
      <c r="D75" s="14">
        <v>82951284500</v>
      </c>
      <c r="F75" s="14">
        <v>0</v>
      </c>
      <c r="H75" s="14">
        <v>0</v>
      </c>
      <c r="J75" s="14">
        <f t="shared" ref="J75:J105" si="2">D75+F75+H75</f>
        <v>82951284500</v>
      </c>
      <c r="L75" s="14">
        <v>240218579000</v>
      </c>
      <c r="N75" s="14">
        <v>-123920546874</v>
      </c>
      <c r="P75" s="14">
        <v>0</v>
      </c>
      <c r="R75" s="14">
        <f t="shared" si="0"/>
        <v>116298032126</v>
      </c>
    </row>
    <row r="76" spans="1:18" ht="21.75" customHeight="1">
      <c r="A76" s="41" t="s">
        <v>202</v>
      </c>
      <c r="B76" s="41"/>
      <c r="D76" s="14">
        <v>49201170330</v>
      </c>
      <c r="F76" s="14">
        <v>-11672649542</v>
      </c>
      <c r="H76" s="14">
        <v>0</v>
      </c>
      <c r="J76" s="14">
        <f t="shared" si="2"/>
        <v>37528520788</v>
      </c>
      <c r="L76" s="14">
        <v>148450589280</v>
      </c>
      <c r="N76" s="14">
        <v>-785936249</v>
      </c>
      <c r="P76" s="14">
        <v>0</v>
      </c>
      <c r="R76" s="14">
        <f t="shared" ref="R76:R105" si="3">L76+N76+P76</f>
        <v>147664653031</v>
      </c>
    </row>
    <row r="77" spans="1:18" ht="21.75" customHeight="1">
      <c r="A77" s="41" t="s">
        <v>187</v>
      </c>
      <c r="B77" s="41"/>
      <c r="D77" s="14">
        <v>39334545070</v>
      </c>
      <c r="F77" s="14">
        <v>-13438688736</v>
      </c>
      <c r="H77" s="14">
        <v>0</v>
      </c>
      <c r="J77" s="14">
        <f t="shared" si="2"/>
        <v>25895856334</v>
      </c>
      <c r="L77" s="14">
        <v>120186007002</v>
      </c>
      <c r="N77" s="14">
        <v>-86215214177</v>
      </c>
      <c r="P77" s="14">
        <v>0</v>
      </c>
      <c r="R77" s="14">
        <f t="shared" si="3"/>
        <v>33970792825</v>
      </c>
    </row>
    <row r="78" spans="1:18" ht="21.75" customHeight="1">
      <c r="A78" s="41" t="s">
        <v>238</v>
      </c>
      <c r="B78" s="41"/>
      <c r="D78" s="14">
        <v>87681581</v>
      </c>
      <c r="F78" s="14">
        <v>0</v>
      </c>
      <c r="H78" s="14">
        <v>0</v>
      </c>
      <c r="J78" s="14">
        <f t="shared" si="2"/>
        <v>87681581</v>
      </c>
      <c r="L78" s="14">
        <v>254457216</v>
      </c>
      <c r="N78" s="14">
        <v>-26664508</v>
      </c>
      <c r="P78" s="14">
        <v>0</v>
      </c>
      <c r="R78" s="14">
        <f t="shared" si="3"/>
        <v>227792708</v>
      </c>
    </row>
    <row r="79" spans="1:18" ht="21.75" customHeight="1">
      <c r="A79" s="41" t="s">
        <v>175</v>
      </c>
      <c r="B79" s="41"/>
      <c r="D79" s="14">
        <v>27474780488</v>
      </c>
      <c r="F79" s="14">
        <v>-12485468232</v>
      </c>
      <c r="H79" s="14">
        <v>0</v>
      </c>
      <c r="J79" s="14">
        <f t="shared" si="2"/>
        <v>14989312256</v>
      </c>
      <c r="L79" s="14">
        <v>84871467253</v>
      </c>
      <c r="N79" s="14">
        <v>-10377298092</v>
      </c>
      <c r="P79" s="14">
        <v>0</v>
      </c>
      <c r="R79" s="14">
        <f t="shared" si="3"/>
        <v>74494169161</v>
      </c>
    </row>
    <row r="80" spans="1:18" ht="21.75" customHeight="1">
      <c r="A80" s="41" t="s">
        <v>389</v>
      </c>
      <c r="B80" s="41"/>
      <c r="D80" s="14">
        <v>175446597960</v>
      </c>
      <c r="F80" s="14">
        <v>0</v>
      </c>
      <c r="H80" s="14">
        <v>0</v>
      </c>
      <c r="J80" s="14">
        <f t="shared" si="2"/>
        <v>175446597960</v>
      </c>
      <c r="L80" s="14">
        <v>526339793940</v>
      </c>
      <c r="N80" s="14">
        <v>0</v>
      </c>
      <c r="P80" s="14">
        <v>0</v>
      </c>
      <c r="R80" s="14">
        <f t="shared" si="3"/>
        <v>526339793940</v>
      </c>
    </row>
    <row r="81" spans="1:18" ht="21.75" customHeight="1">
      <c r="A81" s="41" t="s">
        <v>390</v>
      </c>
      <c r="B81" s="41"/>
      <c r="D81" s="14">
        <v>43861236570</v>
      </c>
      <c r="F81" s="14">
        <v>0</v>
      </c>
      <c r="H81" s="14">
        <v>0</v>
      </c>
      <c r="J81" s="14">
        <f t="shared" si="2"/>
        <v>43861236570</v>
      </c>
      <c r="L81" s="14">
        <v>131583709811</v>
      </c>
      <c r="N81" s="14">
        <v>0</v>
      </c>
      <c r="P81" s="14">
        <v>0</v>
      </c>
      <c r="R81" s="14">
        <f t="shared" si="3"/>
        <v>131583709811</v>
      </c>
    </row>
    <row r="82" spans="1:18" ht="21.75" customHeight="1">
      <c r="A82" s="41" t="s">
        <v>178</v>
      </c>
      <c r="B82" s="41"/>
      <c r="D82" s="14">
        <v>167016902700</v>
      </c>
      <c r="F82" s="14">
        <v>-609293016677</v>
      </c>
      <c r="H82" s="14">
        <v>0</v>
      </c>
      <c r="J82" s="14">
        <f t="shared" si="2"/>
        <v>-442276113977</v>
      </c>
      <c r="L82" s="14">
        <v>490792761931</v>
      </c>
      <c r="N82" s="14">
        <v>-541124289234</v>
      </c>
      <c r="P82" s="14">
        <v>0</v>
      </c>
      <c r="R82" s="14">
        <f t="shared" si="3"/>
        <v>-50331527303</v>
      </c>
    </row>
    <row r="83" spans="1:18" ht="21.75" customHeight="1">
      <c r="A83" s="41" t="s">
        <v>391</v>
      </c>
      <c r="B83" s="41"/>
      <c r="D83" s="14">
        <v>0</v>
      </c>
      <c r="F83" s="14">
        <v>0</v>
      </c>
      <c r="H83" s="14">
        <v>0</v>
      </c>
      <c r="J83" s="14">
        <f t="shared" si="2"/>
        <v>0</v>
      </c>
      <c r="L83" s="14">
        <v>128</v>
      </c>
      <c r="N83" s="14">
        <v>0</v>
      </c>
      <c r="P83" s="14">
        <v>0</v>
      </c>
      <c r="R83" s="14">
        <f t="shared" si="3"/>
        <v>128</v>
      </c>
    </row>
    <row r="84" spans="1:18" ht="21.75" customHeight="1">
      <c r="A84" s="41" t="s">
        <v>131</v>
      </c>
      <c r="B84" s="41"/>
      <c r="D84" s="14">
        <v>539916306916</v>
      </c>
      <c r="F84" s="14">
        <v>-2100576434</v>
      </c>
      <c r="H84" s="14">
        <v>0</v>
      </c>
      <c r="J84" s="14">
        <f t="shared" si="2"/>
        <v>537815730482</v>
      </c>
      <c r="L84" s="14">
        <v>540647025984</v>
      </c>
      <c r="N84" s="14">
        <v>-2108715336</v>
      </c>
      <c r="P84" s="14">
        <v>0</v>
      </c>
      <c r="R84" s="14">
        <f t="shared" si="3"/>
        <v>538538310648</v>
      </c>
    </row>
    <row r="85" spans="1:18" ht="21.75" customHeight="1">
      <c r="A85" s="41" t="s">
        <v>392</v>
      </c>
      <c r="B85" s="41"/>
      <c r="D85" s="14">
        <v>457332858398</v>
      </c>
      <c r="F85" s="14">
        <v>0</v>
      </c>
      <c r="H85" s="14">
        <v>0</v>
      </c>
      <c r="J85" s="14">
        <f t="shared" si="2"/>
        <v>457332858398</v>
      </c>
      <c r="L85" s="14">
        <v>457332858463</v>
      </c>
      <c r="N85" s="14">
        <v>0</v>
      </c>
      <c r="P85" s="14">
        <v>0</v>
      </c>
      <c r="R85" s="14">
        <f t="shared" si="3"/>
        <v>457332858463</v>
      </c>
    </row>
    <row r="86" spans="1:18" ht="21.75" customHeight="1">
      <c r="A86" s="41" t="s">
        <v>235</v>
      </c>
      <c r="B86" s="41"/>
      <c r="D86" s="14">
        <v>84937356374</v>
      </c>
      <c r="F86" s="14">
        <v>0</v>
      </c>
      <c r="H86" s="14">
        <v>0</v>
      </c>
      <c r="J86" s="14">
        <f t="shared" si="2"/>
        <v>84937356374</v>
      </c>
      <c r="L86" s="14">
        <v>259922066430</v>
      </c>
      <c r="N86" s="14">
        <v>-1654426799</v>
      </c>
      <c r="P86" s="14">
        <v>0</v>
      </c>
      <c r="R86" s="14">
        <f t="shared" si="3"/>
        <v>258267639631</v>
      </c>
    </row>
    <row r="87" spans="1:18" ht="21.75" customHeight="1">
      <c r="A87" s="41" t="s">
        <v>393</v>
      </c>
      <c r="B87" s="41"/>
      <c r="D87" s="14">
        <v>70895095102</v>
      </c>
      <c r="F87" s="14">
        <v>0</v>
      </c>
      <c r="H87" s="14">
        <v>0</v>
      </c>
      <c r="J87" s="14">
        <f t="shared" si="2"/>
        <v>70895095102</v>
      </c>
      <c r="L87" s="14">
        <v>70895095181</v>
      </c>
      <c r="N87" s="14">
        <v>0</v>
      </c>
      <c r="P87" s="14">
        <v>0</v>
      </c>
      <c r="R87" s="14">
        <f t="shared" si="3"/>
        <v>70895095181</v>
      </c>
    </row>
    <row r="88" spans="1:18" ht="21.75" customHeight="1">
      <c r="A88" s="41" t="s">
        <v>165</v>
      </c>
      <c r="B88" s="41"/>
      <c r="D88" s="14">
        <v>51127264560</v>
      </c>
      <c r="F88" s="14">
        <v>-27656353675</v>
      </c>
      <c r="H88" s="14">
        <v>0</v>
      </c>
      <c r="J88" s="14">
        <f t="shared" si="2"/>
        <v>23470910885</v>
      </c>
      <c r="L88" s="14">
        <v>150954246347</v>
      </c>
      <c r="N88" s="14">
        <v>-807210084</v>
      </c>
      <c r="P88" s="14">
        <v>0</v>
      </c>
      <c r="R88" s="14">
        <f t="shared" si="3"/>
        <v>150147036263</v>
      </c>
    </row>
    <row r="89" spans="1:18" ht="21.75" customHeight="1">
      <c r="A89" s="41" t="s">
        <v>128</v>
      </c>
      <c r="B89" s="41"/>
      <c r="D89" s="14">
        <f>'سود اوراق بهادار'!N90</f>
        <v>163294707013</v>
      </c>
      <c r="F89" s="14">
        <v>0</v>
      </c>
      <c r="H89" s="14">
        <v>0</v>
      </c>
      <c r="J89" s="14">
        <f t="shared" si="2"/>
        <v>163294707013</v>
      </c>
      <c r="L89" s="14">
        <v>482893417747</v>
      </c>
      <c r="N89" s="14">
        <v>731917808663</v>
      </c>
      <c r="P89" s="14">
        <v>0</v>
      </c>
      <c r="R89" s="14">
        <f t="shared" si="3"/>
        <v>1214811226410</v>
      </c>
    </row>
    <row r="90" spans="1:18" ht="21.75" customHeight="1">
      <c r="A90" s="41" t="s">
        <v>394</v>
      </c>
      <c r="B90" s="41"/>
      <c r="D90" s="14">
        <v>219643761913</v>
      </c>
      <c r="F90" s="14">
        <v>0</v>
      </c>
      <c r="H90" s="14">
        <v>0</v>
      </c>
      <c r="J90" s="14">
        <f t="shared" si="2"/>
        <v>219643761913</v>
      </c>
      <c r="L90" s="14">
        <v>219643761993</v>
      </c>
      <c r="N90" s="14">
        <v>0</v>
      </c>
      <c r="P90" s="14">
        <v>0</v>
      </c>
      <c r="R90" s="14">
        <f t="shared" si="3"/>
        <v>219643761993</v>
      </c>
    </row>
    <row r="91" spans="1:18" ht="21.75" customHeight="1">
      <c r="A91" s="41" t="s">
        <v>306</v>
      </c>
      <c r="B91" s="41"/>
      <c r="D91" s="14">
        <v>19081014918</v>
      </c>
      <c r="F91" s="14">
        <v>-118648535225</v>
      </c>
      <c r="H91" s="14">
        <v>0</v>
      </c>
      <c r="J91" s="14">
        <f t="shared" si="2"/>
        <v>-99567520307</v>
      </c>
      <c r="L91" s="14">
        <v>19081014918</v>
      </c>
      <c r="N91" s="14">
        <v>-118648535225</v>
      </c>
      <c r="P91" s="14">
        <v>0</v>
      </c>
      <c r="R91" s="14">
        <f t="shared" si="3"/>
        <v>-99567520307</v>
      </c>
    </row>
    <row r="92" spans="1:18" ht="21.75" customHeight="1">
      <c r="A92" s="41" t="s">
        <v>137</v>
      </c>
      <c r="B92" s="41"/>
      <c r="D92" s="14">
        <v>0</v>
      </c>
      <c r="F92" s="14">
        <v>2422026516</v>
      </c>
      <c r="H92" s="14">
        <v>0</v>
      </c>
      <c r="J92" s="14">
        <f t="shared" si="2"/>
        <v>2422026516</v>
      </c>
      <c r="L92" s="14">
        <v>0</v>
      </c>
      <c r="N92" s="14">
        <v>5685367244</v>
      </c>
      <c r="P92" s="14">
        <v>0</v>
      </c>
      <c r="R92" s="14">
        <f t="shared" si="3"/>
        <v>5685367244</v>
      </c>
    </row>
    <row r="93" spans="1:18" ht="21.75" customHeight="1">
      <c r="A93" s="41" t="s">
        <v>140</v>
      </c>
      <c r="B93" s="41"/>
      <c r="D93" s="14">
        <v>0</v>
      </c>
      <c r="F93" s="14">
        <v>613763664</v>
      </c>
      <c r="H93" s="14">
        <v>0</v>
      </c>
      <c r="J93" s="14">
        <f t="shared" si="2"/>
        <v>613763664</v>
      </c>
      <c r="L93" s="14">
        <v>0</v>
      </c>
      <c r="N93" s="14">
        <v>1381360372</v>
      </c>
      <c r="P93" s="14">
        <v>0</v>
      </c>
      <c r="R93" s="14">
        <f t="shared" si="3"/>
        <v>1381360372</v>
      </c>
    </row>
    <row r="94" spans="1:18" ht="21.75" customHeight="1">
      <c r="A94" s="41" t="s">
        <v>149</v>
      </c>
      <c r="B94" s="41"/>
      <c r="D94" s="14">
        <v>0</v>
      </c>
      <c r="F94" s="14">
        <v>243227673</v>
      </c>
      <c r="H94" s="14">
        <v>0</v>
      </c>
      <c r="J94" s="14">
        <f t="shared" si="2"/>
        <v>243227673</v>
      </c>
      <c r="L94" s="14">
        <v>0</v>
      </c>
      <c r="N94" s="14">
        <v>551411326</v>
      </c>
      <c r="P94" s="14">
        <v>0</v>
      </c>
      <c r="R94" s="14">
        <f t="shared" si="3"/>
        <v>551411326</v>
      </c>
    </row>
    <row r="95" spans="1:18" ht="21.75" customHeight="1">
      <c r="A95" s="41" t="s">
        <v>159</v>
      </c>
      <c r="B95" s="41"/>
      <c r="D95" s="14">
        <v>0</v>
      </c>
      <c r="F95" s="14">
        <v>19830693694</v>
      </c>
      <c r="H95" s="14">
        <v>0</v>
      </c>
      <c r="J95" s="14">
        <f t="shared" si="2"/>
        <v>19830693694</v>
      </c>
      <c r="L95" s="14">
        <v>0</v>
      </c>
      <c r="N95" s="14">
        <v>53704208554</v>
      </c>
      <c r="P95" s="14">
        <v>0</v>
      </c>
      <c r="R95" s="14">
        <f t="shared" si="3"/>
        <v>53704208554</v>
      </c>
    </row>
    <row r="96" spans="1:18" ht="21.75" customHeight="1">
      <c r="A96" s="41" t="s">
        <v>155</v>
      </c>
      <c r="B96" s="41"/>
      <c r="D96" s="14">
        <v>0</v>
      </c>
      <c r="F96" s="14">
        <v>1238985935</v>
      </c>
      <c r="H96" s="14">
        <v>0</v>
      </c>
      <c r="J96" s="14">
        <f t="shared" si="2"/>
        <v>1238985935</v>
      </c>
      <c r="L96" s="14">
        <v>0</v>
      </c>
      <c r="N96" s="14">
        <v>2892430042</v>
      </c>
      <c r="P96" s="14">
        <v>0</v>
      </c>
      <c r="R96" s="14">
        <f t="shared" si="3"/>
        <v>2892430042</v>
      </c>
    </row>
    <row r="97" spans="1:18" ht="21.75" customHeight="1">
      <c r="A97" s="41" t="s">
        <v>117</v>
      </c>
      <c r="B97" s="41"/>
      <c r="D97" s="14">
        <f>'سود اوراق بهادار'!N49</f>
        <v>4534883730</v>
      </c>
      <c r="F97" s="14">
        <v>9420455755</v>
      </c>
      <c r="H97" s="14">
        <v>0</v>
      </c>
      <c r="J97" s="14">
        <f t="shared" si="2"/>
        <v>13955339485</v>
      </c>
      <c r="L97" s="14">
        <f>'سود اوراق بهادار'!T49</f>
        <v>13604651190</v>
      </c>
      <c r="N97" s="14">
        <v>28261367266</v>
      </c>
      <c r="P97" s="14">
        <v>0</v>
      </c>
      <c r="R97" s="14">
        <f t="shared" si="3"/>
        <v>41866018456</v>
      </c>
    </row>
    <row r="98" spans="1:18" ht="21.75" customHeight="1">
      <c r="A98" s="41" t="s">
        <v>106</v>
      </c>
      <c r="B98" s="41"/>
      <c r="D98" s="14">
        <f>'سود اوراق بهادار'!N51</f>
        <v>14127123270</v>
      </c>
      <c r="F98" s="14">
        <v>32769295024</v>
      </c>
      <c r="H98" s="14">
        <v>0</v>
      </c>
      <c r="J98" s="14">
        <f t="shared" si="2"/>
        <v>46896418294</v>
      </c>
      <c r="L98" s="14">
        <f>'سود اوراق بهادار'!T51</f>
        <v>42381369810</v>
      </c>
      <c r="N98" s="14">
        <v>96572826203</v>
      </c>
      <c r="P98" s="14">
        <v>0</v>
      </c>
      <c r="R98" s="14">
        <f t="shared" si="3"/>
        <v>138954196013</v>
      </c>
    </row>
    <row r="99" spans="1:18" ht="21.75" customHeight="1">
      <c r="A99" s="41" t="s">
        <v>102</v>
      </c>
      <c r="B99" s="41"/>
      <c r="D99" s="14">
        <f>'سود اوراق بهادار'!N52</f>
        <v>30402739740</v>
      </c>
      <c r="F99" s="14">
        <v>60727192812</v>
      </c>
      <c r="H99" s="14">
        <v>0</v>
      </c>
      <c r="J99" s="14">
        <f t="shared" si="2"/>
        <v>91129932552</v>
      </c>
      <c r="L99" s="14">
        <f>'سود اوراق بهادار'!T52</f>
        <v>91208219220</v>
      </c>
      <c r="N99" s="14">
        <v>178995896781</v>
      </c>
      <c r="P99" s="14">
        <v>0</v>
      </c>
      <c r="R99" s="14">
        <f t="shared" si="3"/>
        <v>270204116001</v>
      </c>
    </row>
    <row r="100" spans="1:18" ht="21.75" customHeight="1">
      <c r="A100" s="41" t="s">
        <v>120</v>
      </c>
      <c r="B100" s="41"/>
      <c r="D100" s="14">
        <f>'سود اوراق بهادار'!N50</f>
        <v>43540983600</v>
      </c>
      <c r="F100" s="14">
        <v>96234603242</v>
      </c>
      <c r="H100" s="14">
        <v>0</v>
      </c>
      <c r="J100" s="14">
        <f t="shared" si="2"/>
        <v>139775586842</v>
      </c>
      <c r="L100" s="14">
        <f>'سود اوراق بهادار'!T50</f>
        <v>130622950800</v>
      </c>
      <c r="N100" s="14">
        <v>288703809855</v>
      </c>
      <c r="P100" s="14">
        <v>0</v>
      </c>
      <c r="R100" s="14">
        <f t="shared" si="3"/>
        <v>419326760655</v>
      </c>
    </row>
    <row r="101" spans="1:18" ht="21.75" customHeight="1">
      <c r="A101" s="41" t="s">
        <v>114</v>
      </c>
      <c r="B101" s="41"/>
      <c r="D101" s="14">
        <f>'سود اوراق بهادار'!N48</f>
        <v>124895054340</v>
      </c>
      <c r="F101" s="14">
        <v>202705304156</v>
      </c>
      <c r="H101" s="14">
        <v>0</v>
      </c>
      <c r="J101" s="14">
        <f t="shared" si="2"/>
        <v>327600358496</v>
      </c>
      <c r="L101" s="14">
        <f>'سود اوراق بهادار'!T48</f>
        <v>374685163020</v>
      </c>
      <c r="N101" s="14">
        <v>608115912468</v>
      </c>
      <c r="P101" s="14">
        <v>0</v>
      </c>
      <c r="R101" s="14">
        <f t="shared" si="3"/>
        <v>982801075488</v>
      </c>
    </row>
    <row r="102" spans="1:18" ht="21.75" customHeight="1">
      <c r="A102" s="41" t="s">
        <v>142</v>
      </c>
      <c r="B102" s="41"/>
      <c r="D102" s="14">
        <v>0</v>
      </c>
      <c r="F102" s="14">
        <v>594456588</v>
      </c>
      <c r="H102" s="14">
        <v>0</v>
      </c>
      <c r="J102" s="14">
        <f t="shared" si="2"/>
        <v>594456588</v>
      </c>
      <c r="L102" s="14">
        <v>0</v>
      </c>
      <c r="N102" s="14">
        <f>1490799122-47</f>
        <v>1490799075</v>
      </c>
      <c r="P102" s="14">
        <v>0</v>
      </c>
      <c r="R102" s="14">
        <f t="shared" si="3"/>
        <v>1490799075</v>
      </c>
    </row>
    <row r="103" spans="1:18" ht="21.75" customHeight="1">
      <c r="A103" s="41" t="s">
        <v>157</v>
      </c>
      <c r="B103" s="41"/>
      <c r="D103" s="14">
        <v>0</v>
      </c>
      <c r="F103" s="14">
        <v>84752590707</v>
      </c>
      <c r="H103" s="14">
        <v>0</v>
      </c>
      <c r="J103" s="14">
        <f t="shared" si="2"/>
        <v>84752590707</v>
      </c>
      <c r="L103" s="14">
        <v>0</v>
      </c>
      <c r="N103" s="14">
        <v>164527615757</v>
      </c>
      <c r="P103" s="14">
        <v>0</v>
      </c>
      <c r="R103" s="14">
        <f t="shared" si="3"/>
        <v>164527615757</v>
      </c>
    </row>
    <row r="104" spans="1:18" ht="21.75" customHeight="1">
      <c r="A104" s="41" t="s">
        <v>147</v>
      </c>
      <c r="B104" s="41"/>
      <c r="D104" s="14">
        <v>0</v>
      </c>
      <c r="F104" s="14">
        <v>13492446491</v>
      </c>
      <c r="H104" s="14">
        <v>0</v>
      </c>
      <c r="J104" s="14">
        <f t="shared" si="2"/>
        <v>13492446491</v>
      </c>
      <c r="L104" s="14">
        <v>0</v>
      </c>
      <c r="N104" s="14">
        <v>32668683923</v>
      </c>
      <c r="P104" s="14">
        <v>0</v>
      </c>
      <c r="R104" s="14">
        <f t="shared" si="3"/>
        <v>32668683923</v>
      </c>
    </row>
    <row r="105" spans="1:18" ht="21.75" customHeight="1">
      <c r="A105" s="38" t="s">
        <v>152</v>
      </c>
      <c r="B105" s="38"/>
      <c r="D105" s="16">
        <v>0</v>
      </c>
      <c r="F105" s="16">
        <v>35988927175</v>
      </c>
      <c r="H105" s="16">
        <v>0</v>
      </c>
      <c r="J105" s="14">
        <f t="shared" si="2"/>
        <v>35988927175</v>
      </c>
      <c r="L105" s="16">
        <v>0</v>
      </c>
      <c r="N105" s="16">
        <v>101250140279</v>
      </c>
      <c r="P105" s="16">
        <v>0</v>
      </c>
      <c r="R105" s="14">
        <f t="shared" si="3"/>
        <v>101250140279</v>
      </c>
    </row>
    <row r="106" spans="1:18" ht="21.75" customHeight="1">
      <c r="A106" s="39" t="s">
        <v>55</v>
      </c>
      <c r="B106" s="39"/>
      <c r="D106" s="17">
        <f>SUM(D9:D105)</f>
        <v>18599243759268</v>
      </c>
      <c r="F106" s="17">
        <f>SUM(F9:F105)</f>
        <v>-9637155843936</v>
      </c>
      <c r="H106" s="17">
        <f>SUM(H9:H105)</f>
        <v>-960025821516</v>
      </c>
      <c r="J106" s="17">
        <f>SUM(J9:J105)</f>
        <v>8002062093816</v>
      </c>
      <c r="L106" s="17">
        <f>SUM(L9:L105)</f>
        <v>39625079256811</v>
      </c>
      <c r="N106" s="17">
        <f>SUM(N9:N105)</f>
        <v>-10341377267302</v>
      </c>
      <c r="P106" s="17">
        <f>SUM(P9:P105)</f>
        <v>-6718134206943</v>
      </c>
      <c r="R106" s="17">
        <f>SUM(R9:R105)</f>
        <v>22565567782566</v>
      </c>
    </row>
    <row r="109" spans="1:18" ht="18.75">
      <c r="D109" s="19"/>
      <c r="F109" s="19"/>
      <c r="J109" s="14"/>
      <c r="L109" s="14"/>
      <c r="N109" s="14"/>
      <c r="P109" s="14"/>
    </row>
    <row r="110" spans="1:18">
      <c r="D110" s="19"/>
      <c r="J110" s="19"/>
    </row>
    <row r="111" spans="1:18">
      <c r="D111" s="19"/>
      <c r="F111" s="19"/>
      <c r="J111" s="19"/>
    </row>
    <row r="112" spans="1:18">
      <c r="D112" s="19"/>
    </row>
    <row r="114" spans="4:14">
      <c r="N114" s="19"/>
    </row>
    <row r="115" spans="4:14">
      <c r="D115" s="19"/>
      <c r="J115" s="19"/>
    </row>
    <row r="117" spans="4:14">
      <c r="D117" s="19"/>
    </row>
    <row r="119" spans="4:14">
      <c r="L119" s="19"/>
    </row>
  </sheetData>
  <mergeCells count="105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103:B103"/>
    <mergeCell ref="A104:B104"/>
    <mergeCell ref="A105:B105"/>
    <mergeCell ref="A106:B106"/>
    <mergeCell ref="A29:B29"/>
    <mergeCell ref="A28:B28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62"/>
  <sheetViews>
    <sheetView rightToLeft="1" topLeftCell="A43" workbookViewId="0">
      <selection activeCell="A8" sqref="A1:XFD1048576"/>
    </sheetView>
  </sheetViews>
  <sheetFormatPr defaultRowHeight="18.75"/>
  <cols>
    <col min="1" max="1" width="7.7109375" style="53" customWidth="1"/>
    <col min="2" max="2" width="5.140625" style="53" customWidth="1"/>
    <col min="3" max="3" width="1.28515625" style="53" customWidth="1"/>
    <col min="4" max="4" width="13" style="53" customWidth="1"/>
    <col min="5" max="5" width="1.28515625" style="53" customWidth="1"/>
    <col min="6" max="6" width="45.5703125" style="53" bestFit="1" customWidth="1"/>
    <col min="7" max="7" width="1.28515625" style="53" customWidth="1"/>
    <col min="8" max="8" width="13" style="57" customWidth="1"/>
    <col min="9" max="9" width="1.28515625" style="57" customWidth="1"/>
    <col min="10" max="10" width="20" style="57" bestFit="1" customWidth="1"/>
    <col min="11" max="11" width="1.28515625" style="57" customWidth="1"/>
    <col min="12" max="12" width="28.5703125" style="57" customWidth="1"/>
    <col min="13" max="13" width="1.28515625" style="57" customWidth="1"/>
    <col min="14" max="14" width="14.28515625" style="57" customWidth="1"/>
    <col min="15" max="15" width="1.28515625" style="57" customWidth="1"/>
    <col min="16" max="16" width="28.5703125" style="57" customWidth="1"/>
    <col min="17" max="17" width="0.28515625" style="53" customWidth="1"/>
    <col min="18" max="18" width="13.5703125" style="53" bestFit="1" customWidth="1"/>
    <col min="19" max="19" width="28" style="54" bestFit="1" customWidth="1"/>
    <col min="20" max="20" width="7" style="53" bestFit="1" customWidth="1"/>
    <col min="21" max="21" width="16.28515625" style="54" customWidth="1"/>
    <col min="22" max="16384" width="9.140625" style="53"/>
  </cols>
  <sheetData>
    <row r="1" spans="1:21" ht="25.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21" ht="25.5">
      <c r="A2" s="52" t="s">
        <v>333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1" ht="25.5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5" spans="1:21" ht="24">
      <c r="A5" s="55" t="s">
        <v>395</v>
      </c>
      <c r="B5" s="56" t="s">
        <v>396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21">
      <c r="L6" s="58" t="s">
        <v>397</v>
      </c>
      <c r="P6" s="58" t="s">
        <v>398</v>
      </c>
    </row>
    <row r="7" spans="1:21" ht="21">
      <c r="A7" s="59" t="s">
        <v>399</v>
      </c>
      <c r="B7" s="59"/>
      <c r="D7" s="60" t="s">
        <v>400</v>
      </c>
      <c r="F7" s="60" t="s">
        <v>401</v>
      </c>
      <c r="H7" s="60" t="s">
        <v>68</v>
      </c>
      <c r="J7" s="60" t="s">
        <v>402</v>
      </c>
      <c r="L7" s="58"/>
      <c r="N7" s="60" t="s">
        <v>403</v>
      </c>
      <c r="P7" s="58"/>
    </row>
    <row r="8" spans="1:21" ht="3" customHeight="1">
      <c r="A8" s="61" t="s">
        <v>467</v>
      </c>
      <c r="B8" s="61"/>
      <c r="C8" s="62"/>
      <c r="D8" s="61" t="s">
        <v>404</v>
      </c>
      <c r="E8" s="63"/>
      <c r="F8" s="64"/>
      <c r="G8" s="63"/>
      <c r="H8" s="65"/>
      <c r="I8" s="66"/>
      <c r="J8" s="65"/>
      <c r="K8" s="66"/>
      <c r="L8" s="65"/>
      <c r="N8" s="67"/>
      <c r="P8" s="67"/>
    </row>
    <row r="9" spans="1:21">
      <c r="A9" s="68"/>
      <c r="B9" s="68"/>
      <c r="C9" s="62"/>
      <c r="D9" s="68"/>
      <c r="E9" s="63"/>
      <c r="F9" s="69" t="s">
        <v>123</v>
      </c>
      <c r="G9" s="63"/>
      <c r="H9" s="54">
        <v>14000000</v>
      </c>
      <c r="I9" s="66"/>
      <c r="J9" s="54">
        <v>14000000000000</v>
      </c>
      <c r="K9" s="66"/>
      <c r="L9" s="54">
        <v>116732942790</v>
      </c>
      <c r="N9" s="70">
        <v>0.23</v>
      </c>
      <c r="O9" s="66"/>
      <c r="P9" s="35">
        <v>0.38380000000000003</v>
      </c>
      <c r="R9" s="71"/>
    </row>
    <row r="10" spans="1:21">
      <c r="A10" s="68"/>
      <c r="B10" s="68"/>
      <c r="C10" s="62"/>
      <c r="D10" s="68"/>
      <c r="E10" s="63"/>
      <c r="F10" s="69" t="s">
        <v>126</v>
      </c>
      <c r="G10" s="63"/>
      <c r="H10" s="54">
        <v>2500000</v>
      </c>
      <c r="I10" s="66"/>
      <c r="J10" s="54">
        <v>2500000000000</v>
      </c>
      <c r="K10" s="66"/>
      <c r="L10" s="54">
        <v>20917808220</v>
      </c>
      <c r="N10" s="70">
        <v>0.18</v>
      </c>
      <c r="O10" s="66"/>
      <c r="P10" s="35">
        <v>0.32100000000000001</v>
      </c>
      <c r="R10" s="71"/>
    </row>
    <row r="11" spans="1:21">
      <c r="A11" s="68"/>
      <c r="B11" s="68"/>
      <c r="C11" s="62"/>
      <c r="D11" s="68"/>
      <c r="E11" s="63"/>
      <c r="F11" s="69" t="s">
        <v>128</v>
      </c>
      <c r="G11" s="63"/>
      <c r="H11" s="54">
        <v>7475000</v>
      </c>
      <c r="I11" s="66"/>
      <c r="J11" s="54">
        <v>7475000000000</v>
      </c>
      <c r="K11" s="66"/>
      <c r="L11" s="54">
        <v>30365850210</v>
      </c>
      <c r="N11" s="70">
        <v>0.18</v>
      </c>
      <c r="O11" s="66"/>
      <c r="P11" s="35">
        <v>0.35399999999999998</v>
      </c>
      <c r="R11" s="71"/>
    </row>
    <row r="12" spans="1:21">
      <c r="A12" s="68"/>
      <c r="B12" s="68"/>
      <c r="C12" s="62"/>
      <c r="D12" s="68"/>
      <c r="E12" s="63"/>
      <c r="F12" s="69" t="s">
        <v>102</v>
      </c>
      <c r="G12" s="63"/>
      <c r="H12" s="54">
        <v>440700</v>
      </c>
      <c r="I12" s="66"/>
      <c r="J12" s="54">
        <v>440700000000</v>
      </c>
      <c r="K12" s="66"/>
      <c r="L12" s="54">
        <v>30402739740</v>
      </c>
      <c r="N12" s="70">
        <v>0</v>
      </c>
      <c r="O12" s="66"/>
      <c r="P12" s="35">
        <v>0.36399999999999999</v>
      </c>
      <c r="R12" s="71"/>
      <c r="U12" s="72"/>
    </row>
    <row r="13" spans="1:21">
      <c r="A13" s="68"/>
      <c r="B13" s="68"/>
      <c r="C13" s="62"/>
      <c r="D13" s="68"/>
      <c r="E13" s="63"/>
      <c r="F13" s="69" t="s">
        <v>106</v>
      </c>
      <c r="G13" s="63"/>
      <c r="H13" s="54">
        <v>525000</v>
      </c>
      <c r="I13" s="66"/>
      <c r="J13" s="54">
        <v>525000000000</v>
      </c>
      <c r="K13" s="66"/>
      <c r="L13" s="54">
        <v>14127123270</v>
      </c>
      <c r="N13" s="70">
        <v>0</v>
      </c>
      <c r="O13" s="66"/>
      <c r="P13" s="35">
        <v>0.35100000000000003</v>
      </c>
      <c r="R13" s="71"/>
      <c r="U13" s="72"/>
    </row>
    <row r="14" spans="1:21">
      <c r="A14" s="68"/>
      <c r="B14" s="68"/>
      <c r="C14" s="62"/>
      <c r="D14" s="68"/>
      <c r="E14" s="63"/>
      <c r="F14" s="69" t="s">
        <v>468</v>
      </c>
      <c r="G14" s="63"/>
      <c r="H14" s="54">
        <v>3809700</v>
      </c>
      <c r="I14" s="66"/>
      <c r="J14" s="54">
        <v>3809700000000</v>
      </c>
      <c r="K14" s="66"/>
      <c r="L14" s="54">
        <v>106504051080</v>
      </c>
      <c r="N14" s="70">
        <v>0</v>
      </c>
      <c r="O14" s="66"/>
      <c r="P14" s="35">
        <v>0.3881</v>
      </c>
      <c r="R14" s="71"/>
    </row>
    <row r="15" spans="1:21">
      <c r="A15" s="68"/>
      <c r="B15" s="68"/>
      <c r="C15" s="62"/>
      <c r="D15" s="68"/>
      <c r="E15" s="63"/>
      <c r="F15" s="69" t="s">
        <v>111</v>
      </c>
      <c r="G15" s="63"/>
      <c r="H15" s="54">
        <v>6462000</v>
      </c>
      <c r="I15" s="66"/>
      <c r="J15" s="54">
        <v>6462000000000</v>
      </c>
      <c r="K15" s="66"/>
      <c r="L15" s="54">
        <v>71679890550</v>
      </c>
      <c r="N15" s="70">
        <v>0</v>
      </c>
      <c r="O15" s="66"/>
      <c r="P15" s="35">
        <v>0.37799999999999995</v>
      </c>
      <c r="R15" s="71"/>
    </row>
    <row r="16" spans="1:21">
      <c r="A16" s="68"/>
      <c r="B16" s="68"/>
      <c r="C16" s="62"/>
      <c r="D16" s="68"/>
      <c r="E16" s="63"/>
      <c r="F16" s="69" t="s">
        <v>114</v>
      </c>
      <c r="G16" s="63"/>
      <c r="H16" s="54">
        <v>2292600</v>
      </c>
      <c r="I16" s="66"/>
      <c r="J16" s="54">
        <v>2292600000000</v>
      </c>
      <c r="K16" s="66"/>
      <c r="L16" s="54">
        <v>124895054340</v>
      </c>
      <c r="N16" s="70">
        <v>0</v>
      </c>
      <c r="O16" s="66"/>
      <c r="P16" s="35">
        <v>0.33200000000000002</v>
      </c>
      <c r="R16" s="71"/>
    </row>
    <row r="17" spans="1:19">
      <c r="A17" s="68"/>
      <c r="B17" s="68"/>
      <c r="C17" s="62"/>
      <c r="D17" s="68"/>
      <c r="E17" s="63"/>
      <c r="F17" s="69" t="s">
        <v>117</v>
      </c>
      <c r="G17" s="63"/>
      <c r="H17" s="54">
        <v>114700</v>
      </c>
      <c r="I17" s="66"/>
      <c r="J17" s="54">
        <v>114700000000</v>
      </c>
      <c r="K17" s="66"/>
      <c r="L17" s="54">
        <v>4534883730</v>
      </c>
      <c r="N17" s="70">
        <v>0</v>
      </c>
      <c r="O17" s="66"/>
      <c r="P17" s="35">
        <v>0.34700000000000003</v>
      </c>
      <c r="R17" s="71"/>
    </row>
    <row r="18" spans="1:19">
      <c r="A18" s="68"/>
      <c r="B18" s="68"/>
      <c r="C18" s="62"/>
      <c r="D18" s="68"/>
      <c r="E18" s="63"/>
      <c r="F18" s="69" t="s">
        <v>469</v>
      </c>
      <c r="G18" s="63"/>
      <c r="H18" s="54">
        <v>1295800</v>
      </c>
      <c r="I18" s="66"/>
      <c r="J18" s="54">
        <v>1295800000000</v>
      </c>
      <c r="K18" s="66"/>
      <c r="L18" s="54">
        <v>43540983600</v>
      </c>
      <c r="N18" s="70">
        <v>0</v>
      </c>
      <c r="O18" s="66"/>
      <c r="P18" s="35">
        <v>0.31</v>
      </c>
      <c r="R18" s="71"/>
    </row>
    <row r="19" spans="1:19">
      <c r="A19" s="68"/>
      <c r="B19" s="68"/>
      <c r="C19" s="62"/>
      <c r="D19" s="68"/>
      <c r="E19" s="63"/>
      <c r="F19" s="69" t="s">
        <v>480</v>
      </c>
      <c r="G19" s="63"/>
      <c r="H19" s="54">
        <v>1200000</v>
      </c>
      <c r="I19" s="66"/>
      <c r="J19" s="54">
        <v>1200607499880</v>
      </c>
      <c r="K19" s="66"/>
      <c r="L19" s="54">
        <v>5805555558</v>
      </c>
      <c r="N19" s="70">
        <v>0.18</v>
      </c>
      <c r="O19" s="66"/>
      <c r="P19" s="35">
        <v>0.29020000000000001</v>
      </c>
      <c r="R19" s="71"/>
      <c r="S19" s="72"/>
    </row>
    <row r="20" spans="1:19">
      <c r="A20" s="68"/>
      <c r="B20" s="68"/>
      <c r="C20" s="62"/>
      <c r="D20" s="68"/>
      <c r="E20" s="63"/>
      <c r="F20" s="69" t="s">
        <v>470</v>
      </c>
      <c r="G20" s="63"/>
      <c r="H20" s="54">
        <v>1800000</v>
      </c>
      <c r="I20" s="66"/>
      <c r="J20" s="54">
        <v>1800000000000</v>
      </c>
      <c r="K20" s="66"/>
      <c r="L20" s="54">
        <v>24715956000</v>
      </c>
      <c r="N20" s="70">
        <v>0.18</v>
      </c>
      <c r="O20" s="66"/>
      <c r="P20" s="35">
        <v>0.3967</v>
      </c>
      <c r="R20" s="71"/>
    </row>
    <row r="21" spans="1:19">
      <c r="A21" s="68"/>
      <c r="B21" s="68"/>
      <c r="C21" s="62"/>
      <c r="D21" s="68"/>
      <c r="E21" s="63"/>
      <c r="F21" s="69" t="s">
        <v>471</v>
      </c>
      <c r="G21" s="63"/>
      <c r="H21" s="54">
        <v>20036430</v>
      </c>
      <c r="I21" s="66"/>
      <c r="J21" s="54">
        <v>20036430000000</v>
      </c>
      <c r="K21" s="66"/>
      <c r="L21" s="54">
        <v>139568009700</v>
      </c>
      <c r="N21" s="70">
        <v>0.23</v>
      </c>
      <c r="O21" s="66"/>
      <c r="P21" s="35">
        <v>0.35589999999999999</v>
      </c>
      <c r="R21" s="71"/>
    </row>
    <row r="22" spans="1:19">
      <c r="A22" s="68"/>
      <c r="B22" s="68"/>
      <c r="C22" s="62"/>
      <c r="D22" s="68"/>
      <c r="E22" s="63"/>
      <c r="F22" s="69" t="s">
        <v>472</v>
      </c>
      <c r="G22" s="63"/>
      <c r="H22" s="54">
        <v>3999999</v>
      </c>
      <c r="I22" s="66"/>
      <c r="J22" s="54">
        <v>3999999000000</v>
      </c>
      <c r="K22" s="66"/>
      <c r="L22" s="54">
        <v>31805825250</v>
      </c>
      <c r="N22" s="70">
        <v>0.23</v>
      </c>
      <c r="O22" s="66"/>
      <c r="P22" s="35">
        <v>0.37119999999999997</v>
      </c>
      <c r="R22" s="71"/>
    </row>
    <row r="23" spans="1:19">
      <c r="A23" s="68"/>
      <c r="B23" s="68"/>
      <c r="C23" s="62"/>
      <c r="D23" s="68"/>
      <c r="E23" s="63"/>
      <c r="F23" s="69" t="s">
        <v>473</v>
      </c>
      <c r="G23" s="63"/>
      <c r="H23" s="54">
        <v>10999999</v>
      </c>
      <c r="I23" s="66"/>
      <c r="J23" s="54">
        <v>10999999000000</v>
      </c>
      <c r="K23" s="66"/>
      <c r="L23" s="54">
        <v>91651413930</v>
      </c>
      <c r="N23" s="70">
        <v>0.23</v>
      </c>
      <c r="O23" s="66"/>
      <c r="P23" s="35">
        <v>0.37990000000000002</v>
      </c>
      <c r="R23" s="71"/>
    </row>
    <row r="24" spans="1:19">
      <c r="A24" s="68"/>
      <c r="B24" s="68"/>
      <c r="C24" s="62"/>
      <c r="D24" s="68"/>
      <c r="E24" s="63"/>
      <c r="F24" s="69" t="s">
        <v>474</v>
      </c>
      <c r="G24" s="63"/>
      <c r="H24" s="54">
        <v>7000000</v>
      </c>
      <c r="I24" s="66"/>
      <c r="J24" s="54">
        <v>7000000000000</v>
      </c>
      <c r="K24" s="66"/>
      <c r="L24" s="54">
        <v>38308694700</v>
      </c>
      <c r="N24" s="70">
        <v>0.18</v>
      </c>
      <c r="O24" s="66"/>
      <c r="P24" s="35">
        <v>0.27379999999999999</v>
      </c>
      <c r="R24" s="71"/>
    </row>
    <row r="25" spans="1:19">
      <c r="A25" s="68"/>
      <c r="B25" s="68"/>
      <c r="C25" s="62"/>
      <c r="D25" s="68"/>
      <c r="E25" s="63"/>
      <c r="F25" s="69" t="s">
        <v>475</v>
      </c>
      <c r="G25" s="63"/>
      <c r="H25" s="54">
        <v>5999981</v>
      </c>
      <c r="I25" s="66"/>
      <c r="J25" s="54">
        <v>5999981000000</v>
      </c>
      <c r="K25" s="66"/>
      <c r="L25" s="54">
        <v>23223752940</v>
      </c>
      <c r="N25" s="70">
        <v>0.18</v>
      </c>
      <c r="O25" s="66"/>
      <c r="P25" s="35">
        <v>0.2495</v>
      </c>
      <c r="R25" s="71"/>
    </row>
    <row r="26" spans="1:19">
      <c r="A26" s="68"/>
      <c r="B26" s="68"/>
      <c r="C26" s="62"/>
      <c r="D26" s="68"/>
      <c r="E26" s="63"/>
      <c r="F26" s="69" t="s">
        <v>476</v>
      </c>
      <c r="G26" s="63"/>
      <c r="H26" s="54">
        <v>3996800</v>
      </c>
      <c r="I26" s="66"/>
      <c r="J26" s="54">
        <v>3996800000000</v>
      </c>
      <c r="K26" s="66"/>
      <c r="L26" s="54">
        <v>175446597960</v>
      </c>
      <c r="N26" s="70">
        <v>0.18</v>
      </c>
      <c r="O26" s="66"/>
      <c r="P26" s="35">
        <v>0.245</v>
      </c>
      <c r="R26" s="71"/>
    </row>
    <row r="27" spans="1:19">
      <c r="A27" s="68"/>
      <c r="B27" s="68"/>
      <c r="C27" s="62"/>
      <c r="D27" s="68"/>
      <c r="E27" s="63"/>
      <c r="F27" s="69" t="s">
        <v>477</v>
      </c>
      <c r="G27" s="63"/>
      <c r="H27" s="54">
        <v>996800</v>
      </c>
      <c r="I27" s="66"/>
      <c r="J27" s="54">
        <v>996800000000</v>
      </c>
      <c r="K27" s="66"/>
      <c r="L27" s="54">
        <v>43861236570</v>
      </c>
      <c r="N27" s="70">
        <v>0.18</v>
      </c>
      <c r="O27" s="66"/>
      <c r="P27" s="35">
        <v>0.23</v>
      </c>
      <c r="R27" s="71"/>
    </row>
    <row r="28" spans="1:19">
      <c r="A28" s="68"/>
      <c r="B28" s="68"/>
      <c r="C28" s="62"/>
      <c r="D28" s="68"/>
      <c r="E28" s="63"/>
      <c r="F28" s="69" t="s">
        <v>202</v>
      </c>
      <c r="G28" s="63"/>
      <c r="H28" s="54">
        <v>3000000</v>
      </c>
      <c r="I28" s="66"/>
      <c r="J28" s="54">
        <v>3000000000000</v>
      </c>
      <c r="K28" s="66"/>
      <c r="L28" s="54">
        <v>5085805230</v>
      </c>
      <c r="N28" s="70">
        <v>0.18</v>
      </c>
      <c r="O28" s="66"/>
      <c r="P28" s="35">
        <v>0.2172</v>
      </c>
      <c r="R28" s="71"/>
    </row>
    <row r="29" spans="1:19">
      <c r="A29" s="68"/>
      <c r="B29" s="68"/>
      <c r="C29" s="62"/>
      <c r="D29" s="68"/>
      <c r="E29" s="63"/>
      <c r="F29" s="69" t="s">
        <v>205</v>
      </c>
      <c r="G29" s="63"/>
      <c r="H29" s="54">
        <v>3211273</v>
      </c>
      <c r="I29" s="66"/>
      <c r="J29" s="54">
        <v>3211273000000</v>
      </c>
      <c r="K29" s="66"/>
      <c r="L29" s="54">
        <v>17795209530</v>
      </c>
      <c r="N29" s="70">
        <v>0.18</v>
      </c>
      <c r="O29" s="66"/>
      <c r="P29" s="35">
        <v>0.46329999999999999</v>
      </c>
      <c r="R29" s="71"/>
    </row>
    <row r="30" spans="1:19">
      <c r="A30" s="68"/>
      <c r="B30" s="68"/>
      <c r="C30" s="62"/>
      <c r="D30" s="68"/>
      <c r="E30" s="63"/>
      <c r="F30" s="69" t="s">
        <v>382</v>
      </c>
      <c r="G30" s="63"/>
      <c r="H30" s="54">
        <v>8000000</v>
      </c>
      <c r="I30" s="66"/>
      <c r="J30" s="54">
        <v>8000000000000</v>
      </c>
      <c r="K30" s="66"/>
      <c r="L30" s="54">
        <v>189631159622</v>
      </c>
      <c r="N30" s="70">
        <v>0.18</v>
      </c>
      <c r="O30" s="66"/>
      <c r="P30" s="35">
        <v>0.2883</v>
      </c>
      <c r="R30" s="71"/>
    </row>
    <row r="31" spans="1:19">
      <c r="A31" s="68"/>
      <c r="B31" s="68"/>
      <c r="C31" s="62"/>
      <c r="D31" s="68"/>
      <c r="E31" s="63"/>
      <c r="F31" s="69" t="s">
        <v>478</v>
      </c>
      <c r="G31" s="63"/>
      <c r="H31" s="54">
        <v>2000000</v>
      </c>
      <c r="I31" s="66"/>
      <c r="J31" s="54">
        <v>2000000000000</v>
      </c>
      <c r="K31" s="66"/>
      <c r="L31" s="54">
        <v>3260670990</v>
      </c>
      <c r="N31" s="70">
        <v>0.23</v>
      </c>
      <c r="O31" s="66"/>
      <c r="P31" s="35">
        <v>0.27539999999999998</v>
      </c>
      <c r="R31" s="71"/>
    </row>
    <row r="32" spans="1:19">
      <c r="A32" s="68"/>
      <c r="B32" s="68"/>
      <c r="C32" s="62"/>
      <c r="D32" s="68"/>
      <c r="E32" s="63"/>
      <c r="F32" s="69" t="s">
        <v>486</v>
      </c>
      <c r="G32" s="63"/>
      <c r="H32" s="54">
        <v>5000000</v>
      </c>
      <c r="I32" s="66"/>
      <c r="J32" s="54">
        <v>5000000000000</v>
      </c>
      <c r="K32" s="66"/>
      <c r="L32" s="54">
        <v>410920701462</v>
      </c>
      <c r="N32" s="70">
        <v>0.18</v>
      </c>
      <c r="O32" s="66"/>
      <c r="P32" s="35">
        <v>0.58030000000000004</v>
      </c>
      <c r="R32" s="71"/>
    </row>
    <row r="33" spans="1:18">
      <c r="A33" s="68"/>
      <c r="B33" s="68"/>
      <c r="C33" s="62"/>
      <c r="D33" s="68"/>
      <c r="E33" s="63"/>
      <c r="F33" s="69" t="s">
        <v>483</v>
      </c>
      <c r="G33" s="63"/>
      <c r="H33" s="54">
        <v>5595000</v>
      </c>
      <c r="I33" s="66"/>
      <c r="J33" s="54">
        <v>5595000000000</v>
      </c>
      <c r="K33" s="66"/>
      <c r="L33" s="54">
        <v>457332858398</v>
      </c>
      <c r="N33" s="70">
        <v>0.18</v>
      </c>
      <c r="O33" s="66"/>
      <c r="P33" s="35">
        <v>0.56769999999999998</v>
      </c>
      <c r="R33" s="71"/>
    </row>
    <row r="34" spans="1:18">
      <c r="A34" s="68"/>
      <c r="B34" s="68"/>
      <c r="C34" s="62"/>
      <c r="D34" s="68"/>
      <c r="E34" s="63"/>
      <c r="F34" s="69" t="s">
        <v>214</v>
      </c>
      <c r="G34" s="63"/>
      <c r="H34" s="54">
        <v>3985000</v>
      </c>
      <c r="I34" s="66"/>
      <c r="J34" s="54">
        <v>3985000000000</v>
      </c>
      <c r="K34" s="66"/>
      <c r="L34" s="54">
        <v>5776599690</v>
      </c>
      <c r="N34" s="70">
        <v>0.23</v>
      </c>
      <c r="O34" s="66"/>
      <c r="P34" s="35">
        <v>0.27</v>
      </c>
      <c r="R34" s="71"/>
    </row>
    <row r="35" spans="1:18">
      <c r="A35" s="68"/>
      <c r="B35" s="68"/>
      <c r="C35" s="62"/>
      <c r="D35" s="68"/>
      <c r="E35" s="63"/>
      <c r="F35" s="69" t="s">
        <v>479</v>
      </c>
      <c r="G35" s="63"/>
      <c r="H35" s="54">
        <v>8000000</v>
      </c>
      <c r="I35" s="66"/>
      <c r="J35" s="54">
        <v>8000000000000</v>
      </c>
      <c r="K35" s="66"/>
      <c r="L35" s="54">
        <v>61047332430</v>
      </c>
      <c r="N35" s="70">
        <v>0.23</v>
      </c>
      <c r="O35" s="66"/>
      <c r="P35" s="35">
        <v>0.35</v>
      </c>
      <c r="R35" s="71"/>
    </row>
    <row r="36" spans="1:18">
      <c r="A36" s="68"/>
      <c r="B36" s="68"/>
      <c r="C36" s="62"/>
      <c r="D36" s="68"/>
      <c r="E36" s="63"/>
      <c r="F36" s="69" t="s">
        <v>131</v>
      </c>
      <c r="G36" s="63"/>
      <c r="H36" s="54">
        <v>6959809</v>
      </c>
      <c r="I36" s="66"/>
      <c r="J36" s="54">
        <v>6959809000000</v>
      </c>
      <c r="K36" s="66"/>
      <c r="L36" s="54">
        <v>539548791899</v>
      </c>
      <c r="N36" s="70">
        <v>0.18</v>
      </c>
      <c r="O36" s="66"/>
      <c r="P36" s="35">
        <v>0.1928</v>
      </c>
      <c r="R36" s="71"/>
    </row>
    <row r="37" spans="1:18">
      <c r="A37" s="68"/>
      <c r="B37" s="68"/>
      <c r="C37" s="62"/>
      <c r="D37" s="68"/>
      <c r="E37" s="63"/>
      <c r="F37" s="69" t="s">
        <v>484</v>
      </c>
      <c r="G37" s="63"/>
      <c r="H37" s="54">
        <v>3499886</v>
      </c>
      <c r="I37" s="66"/>
      <c r="J37" s="54">
        <v>3499886000000</v>
      </c>
      <c r="K37" s="66"/>
      <c r="L37" s="54">
        <v>185669363503</v>
      </c>
      <c r="N37" s="70">
        <v>0.18</v>
      </c>
      <c r="O37" s="66"/>
      <c r="P37" s="35">
        <v>0.19309999999999999</v>
      </c>
      <c r="R37" s="71"/>
    </row>
    <row r="38" spans="1:18">
      <c r="A38" s="68"/>
      <c r="B38" s="68"/>
      <c r="C38" s="62"/>
      <c r="D38" s="68"/>
      <c r="E38" s="63"/>
      <c r="F38" s="69" t="s">
        <v>481</v>
      </c>
      <c r="G38" s="63"/>
      <c r="H38" s="54">
        <v>1500000</v>
      </c>
      <c r="I38" s="66"/>
      <c r="J38" s="54">
        <v>1500000000000</v>
      </c>
      <c r="K38" s="66"/>
      <c r="L38" s="54">
        <v>70895095102</v>
      </c>
      <c r="N38" s="70">
        <v>0.18</v>
      </c>
      <c r="O38" s="66"/>
      <c r="P38" s="35">
        <v>0.3972</v>
      </c>
      <c r="R38" s="71"/>
    </row>
    <row r="39" spans="1:18">
      <c r="A39" s="68"/>
      <c r="B39" s="68"/>
      <c r="C39" s="62"/>
      <c r="D39" s="68"/>
      <c r="E39" s="63"/>
      <c r="F39" s="69" t="s">
        <v>171</v>
      </c>
      <c r="G39" s="63"/>
      <c r="H39" s="54">
        <v>4495500</v>
      </c>
      <c r="I39" s="66"/>
      <c r="J39" s="54">
        <v>4495500000000</v>
      </c>
      <c r="K39" s="66"/>
      <c r="L39" s="54">
        <v>31998106860</v>
      </c>
      <c r="N39" s="70">
        <v>0.23</v>
      </c>
      <c r="O39" s="66"/>
      <c r="P39" s="35">
        <v>0.315</v>
      </c>
      <c r="R39" s="71"/>
    </row>
    <row r="40" spans="1:18">
      <c r="A40" s="68"/>
      <c r="B40" s="68"/>
      <c r="C40" s="62"/>
      <c r="D40" s="68"/>
      <c r="E40" s="63"/>
      <c r="F40" s="69" t="s">
        <v>174</v>
      </c>
      <c r="G40" s="63"/>
      <c r="H40" s="54">
        <v>2500000</v>
      </c>
      <c r="I40" s="66"/>
      <c r="J40" s="54">
        <v>2500000000000</v>
      </c>
      <c r="K40" s="66"/>
      <c r="L40" s="54">
        <v>14054794530</v>
      </c>
      <c r="N40" s="70">
        <v>0.23</v>
      </c>
      <c r="O40" s="66"/>
      <c r="P40" s="35">
        <v>0.32400000000000001</v>
      </c>
      <c r="R40" s="71"/>
    </row>
    <row r="41" spans="1:18">
      <c r="A41" s="68"/>
      <c r="B41" s="68"/>
      <c r="C41" s="62"/>
      <c r="D41" s="68"/>
      <c r="E41" s="63"/>
      <c r="F41" s="69" t="s">
        <v>181</v>
      </c>
      <c r="G41" s="63"/>
      <c r="H41" s="54">
        <v>9987900</v>
      </c>
      <c r="I41" s="66"/>
      <c r="J41" s="54">
        <v>9987900000000</v>
      </c>
      <c r="K41" s="66"/>
      <c r="L41" s="54">
        <v>57377049180</v>
      </c>
      <c r="N41" s="73">
        <v>0.185</v>
      </c>
      <c r="O41" s="66"/>
      <c r="P41" s="35">
        <v>0.3085</v>
      </c>
      <c r="R41" s="71"/>
    </row>
    <row r="42" spans="1:18">
      <c r="A42" s="68"/>
      <c r="B42" s="68"/>
      <c r="C42" s="62"/>
      <c r="D42" s="68"/>
      <c r="E42" s="63"/>
      <c r="F42" s="69" t="s">
        <v>485</v>
      </c>
      <c r="G42" s="63"/>
      <c r="H42" s="54">
        <v>1800000</v>
      </c>
      <c r="I42" s="66"/>
      <c r="J42" s="54">
        <v>1800000000000</v>
      </c>
      <c r="K42" s="66"/>
      <c r="L42" s="54">
        <v>3278843226</v>
      </c>
      <c r="N42" s="70">
        <v>0.18</v>
      </c>
      <c r="O42" s="66"/>
      <c r="P42" s="35">
        <v>0.28120000000000001</v>
      </c>
      <c r="R42" s="71"/>
    </row>
    <row r="43" spans="1:18">
      <c r="A43" s="68"/>
      <c r="B43" s="68"/>
      <c r="C43" s="62"/>
      <c r="D43" s="68"/>
      <c r="E43" s="63"/>
      <c r="F43" s="69" t="s">
        <v>187</v>
      </c>
      <c r="G43" s="63"/>
      <c r="H43" s="54">
        <v>2000000</v>
      </c>
      <c r="I43" s="66"/>
      <c r="J43" s="54">
        <v>2000000000000</v>
      </c>
      <c r="K43" s="66"/>
      <c r="L43" s="54">
        <v>2259123270</v>
      </c>
      <c r="N43" s="70">
        <v>0.23</v>
      </c>
      <c r="O43" s="66"/>
      <c r="P43" s="35">
        <v>0.2742</v>
      </c>
      <c r="R43" s="71"/>
    </row>
    <row r="44" spans="1:18">
      <c r="A44" s="68"/>
      <c r="B44" s="68"/>
      <c r="C44" s="62"/>
      <c r="D44" s="68"/>
      <c r="E44" s="63"/>
      <c r="F44" s="69" t="s">
        <v>196</v>
      </c>
      <c r="G44" s="63"/>
      <c r="H44" s="54">
        <v>10000000</v>
      </c>
      <c r="I44" s="66"/>
      <c r="J44" s="54">
        <v>10000000000000</v>
      </c>
      <c r="K44" s="66"/>
      <c r="L44" s="54">
        <v>80601915180</v>
      </c>
      <c r="N44" s="70">
        <v>0.23</v>
      </c>
      <c r="O44" s="66"/>
      <c r="P44" s="35">
        <v>0.38019999999999998</v>
      </c>
      <c r="R44" s="71"/>
    </row>
    <row r="45" spans="1:18">
      <c r="A45" s="68"/>
      <c r="B45" s="68"/>
      <c r="C45" s="62"/>
      <c r="D45" s="68"/>
      <c r="E45" s="63"/>
      <c r="F45" s="69" t="s">
        <v>199</v>
      </c>
      <c r="G45" s="63"/>
      <c r="H45" s="54">
        <v>4500000</v>
      </c>
      <c r="I45" s="66"/>
      <c r="J45" s="54">
        <v>4500000000000</v>
      </c>
      <c r="K45" s="66"/>
      <c r="L45" s="54">
        <v>38426639340</v>
      </c>
      <c r="N45" s="70">
        <v>0.23</v>
      </c>
      <c r="O45" s="66"/>
      <c r="P45" s="35">
        <v>0.38350000000000001</v>
      </c>
      <c r="R45" s="71"/>
    </row>
    <row r="46" spans="1:18">
      <c r="A46" s="68"/>
      <c r="B46" s="68"/>
      <c r="C46" s="62"/>
      <c r="D46" s="68"/>
      <c r="E46" s="63"/>
      <c r="F46" s="69" t="s">
        <v>394</v>
      </c>
      <c r="G46" s="63"/>
      <c r="H46" s="54">
        <v>3954984</v>
      </c>
      <c r="I46" s="66"/>
      <c r="J46" s="54">
        <v>3954984000000</v>
      </c>
      <c r="K46" s="66"/>
      <c r="L46" s="54">
        <v>219643761913</v>
      </c>
      <c r="N46" s="70">
        <v>0.18</v>
      </c>
      <c r="O46" s="66"/>
      <c r="P46" s="35">
        <v>0.43669999999999998</v>
      </c>
      <c r="R46" s="71"/>
    </row>
    <row r="47" spans="1:18">
      <c r="A47" s="68"/>
      <c r="B47" s="68"/>
      <c r="C47" s="62"/>
      <c r="D47" s="68"/>
      <c r="E47" s="63"/>
      <c r="F47" s="69" t="s">
        <v>208</v>
      </c>
      <c r="G47" s="63"/>
      <c r="H47" s="54">
        <v>5000000</v>
      </c>
      <c r="I47" s="66"/>
      <c r="J47" s="54">
        <v>5000000000000</v>
      </c>
      <c r="K47" s="66"/>
      <c r="L47" s="54">
        <v>46398347561</v>
      </c>
      <c r="N47" s="70">
        <v>0.23</v>
      </c>
      <c r="O47" s="66"/>
      <c r="P47" s="35">
        <v>0.39779999999999999</v>
      </c>
      <c r="R47" s="71"/>
    </row>
    <row r="48" spans="1:18">
      <c r="A48" s="68"/>
      <c r="B48" s="68"/>
      <c r="C48" s="62"/>
      <c r="D48" s="68"/>
      <c r="E48" s="63"/>
      <c r="F48" s="69" t="s">
        <v>211</v>
      </c>
      <c r="G48" s="63"/>
      <c r="H48" s="54">
        <v>1200000</v>
      </c>
      <c r="I48" s="66"/>
      <c r="J48" s="54">
        <v>1200000000000</v>
      </c>
      <c r="K48" s="66"/>
      <c r="L48" s="54">
        <v>11397528420</v>
      </c>
      <c r="N48" s="70">
        <v>0.23</v>
      </c>
      <c r="O48" s="66"/>
      <c r="P48" s="35">
        <v>0.39280000000000004</v>
      </c>
      <c r="R48" s="71"/>
    </row>
    <row r="49" spans="1:19">
      <c r="A49" s="68"/>
      <c r="B49" s="68"/>
      <c r="C49" s="62"/>
      <c r="D49" s="68"/>
      <c r="E49" s="63"/>
      <c r="F49" s="69" t="s">
        <v>482</v>
      </c>
      <c r="G49" s="63"/>
      <c r="H49" s="54">
        <v>490000</v>
      </c>
      <c r="I49" s="66"/>
      <c r="J49" s="54">
        <v>490000000000</v>
      </c>
      <c r="K49" s="66"/>
      <c r="L49" s="54">
        <v>37175771651</v>
      </c>
      <c r="N49" s="70">
        <v>0.18</v>
      </c>
      <c r="O49" s="66"/>
      <c r="P49" s="35">
        <v>0.53720000000000001</v>
      </c>
      <c r="R49" s="71"/>
    </row>
    <row r="50" spans="1:19">
      <c r="A50" s="68"/>
      <c r="B50" s="68"/>
      <c r="C50" s="62"/>
      <c r="D50" s="68"/>
      <c r="E50" s="63"/>
      <c r="F50" s="69" t="s">
        <v>217</v>
      </c>
      <c r="G50" s="63"/>
      <c r="H50" s="54">
        <v>500000</v>
      </c>
      <c r="I50" s="66"/>
      <c r="J50" s="54">
        <v>500000000000</v>
      </c>
      <c r="K50" s="66"/>
      <c r="L50" s="54">
        <v>3010033440</v>
      </c>
      <c r="N50" s="70">
        <v>0.23</v>
      </c>
      <c r="O50" s="66"/>
      <c r="P50" s="35">
        <v>0.3427</v>
      </c>
      <c r="R50" s="71"/>
    </row>
    <row r="51" spans="1:19">
      <c r="A51" s="68"/>
      <c r="B51" s="68"/>
      <c r="C51" s="62"/>
      <c r="D51" s="68"/>
      <c r="E51" s="63"/>
      <c r="F51" s="69" t="s">
        <v>223</v>
      </c>
      <c r="G51" s="63"/>
      <c r="H51" s="54">
        <v>430000</v>
      </c>
      <c r="I51" s="66"/>
      <c r="J51" s="54">
        <v>430000000000</v>
      </c>
      <c r="K51" s="66"/>
      <c r="L51" s="54">
        <v>2681786310</v>
      </c>
      <c r="N51" s="70">
        <v>0.23</v>
      </c>
      <c r="O51" s="66"/>
      <c r="P51" s="35">
        <v>0.34639999999999999</v>
      </c>
      <c r="R51" s="71"/>
    </row>
    <row r="52" spans="1:19">
      <c r="A52" s="68"/>
      <c r="B52" s="68"/>
      <c r="C52" s="62"/>
      <c r="D52" s="68"/>
      <c r="E52" s="63"/>
      <c r="F52" s="69" t="s">
        <v>226</v>
      </c>
      <c r="G52" s="63"/>
      <c r="H52" s="54">
        <v>1999977</v>
      </c>
      <c r="I52" s="66"/>
      <c r="J52" s="54">
        <v>1999977000000</v>
      </c>
      <c r="K52" s="66"/>
      <c r="L52" s="54">
        <v>3782608680</v>
      </c>
      <c r="N52" s="70">
        <v>0.23</v>
      </c>
      <c r="O52" s="66"/>
      <c r="P52" s="35">
        <v>0.27879999999999999</v>
      </c>
      <c r="R52" s="71"/>
    </row>
    <row r="53" spans="1:19">
      <c r="A53" s="68"/>
      <c r="B53" s="68"/>
      <c r="C53" s="62"/>
      <c r="D53" s="68"/>
      <c r="E53" s="63"/>
      <c r="F53" s="69" t="s">
        <v>229</v>
      </c>
      <c r="G53" s="63"/>
      <c r="H53" s="54">
        <v>1000000</v>
      </c>
      <c r="I53" s="66"/>
      <c r="J53" s="54">
        <v>1000000000000</v>
      </c>
      <c r="K53" s="66"/>
      <c r="L53" s="54">
        <v>2255095920</v>
      </c>
      <c r="N53" s="70">
        <v>0.23</v>
      </c>
      <c r="O53" s="66"/>
      <c r="P53" s="35">
        <v>0.28000000000000003</v>
      </c>
      <c r="R53" s="71"/>
      <c r="S53" s="72"/>
    </row>
    <row r="54" spans="1:19">
      <c r="A54" s="68"/>
      <c r="B54" s="68"/>
      <c r="C54" s="62"/>
      <c r="D54" s="68"/>
      <c r="E54" s="63"/>
      <c r="F54" s="69" t="s">
        <v>232</v>
      </c>
      <c r="G54" s="63"/>
      <c r="H54" s="54">
        <v>3000000</v>
      </c>
      <c r="I54" s="66"/>
      <c r="J54" s="54">
        <v>3000000000000</v>
      </c>
      <c r="K54" s="66"/>
      <c r="L54" s="54">
        <v>25667574930</v>
      </c>
      <c r="N54" s="70">
        <v>0.23</v>
      </c>
      <c r="O54" s="66"/>
      <c r="P54" s="35">
        <v>0.40970000000000001</v>
      </c>
      <c r="R54" s="71"/>
      <c r="S54" s="72"/>
    </row>
    <row r="55" spans="1:19">
      <c r="A55" s="68"/>
      <c r="B55" s="68"/>
      <c r="C55" s="62"/>
      <c r="D55" s="68"/>
      <c r="E55" s="63"/>
      <c r="F55" s="69" t="s">
        <v>250</v>
      </c>
      <c r="G55" s="63"/>
      <c r="H55" s="54">
        <v>15811025</v>
      </c>
      <c r="I55" s="66"/>
      <c r="J55" s="54">
        <v>15811025000000</v>
      </c>
      <c r="K55" s="66"/>
      <c r="L55" s="54">
        <v>37364273280</v>
      </c>
      <c r="N55" s="70">
        <v>0.23</v>
      </c>
      <c r="O55" s="66"/>
      <c r="P55" s="35">
        <v>0.33</v>
      </c>
      <c r="R55" s="71"/>
    </row>
    <row r="56" spans="1:19">
      <c r="A56" s="68"/>
      <c r="B56" s="68"/>
      <c r="C56" s="62"/>
      <c r="D56" s="68"/>
      <c r="E56" s="63"/>
      <c r="F56" s="69" t="s">
        <v>289</v>
      </c>
      <c r="G56" s="63"/>
      <c r="H56" s="54">
        <v>1000000</v>
      </c>
      <c r="I56" s="66"/>
      <c r="J56" s="54">
        <v>1000000000000</v>
      </c>
      <c r="K56" s="66"/>
      <c r="L56" s="54">
        <v>8847287670</v>
      </c>
      <c r="N56" s="70">
        <v>0.23</v>
      </c>
      <c r="O56" s="66"/>
      <c r="P56" s="35">
        <v>0.38700000000000001</v>
      </c>
      <c r="R56" s="71"/>
    </row>
    <row r="57" spans="1:19">
      <c r="A57" s="68"/>
      <c r="B57" s="68"/>
      <c r="C57" s="62"/>
      <c r="D57" s="68"/>
      <c r="E57" s="63"/>
      <c r="F57" s="69" t="s">
        <v>487</v>
      </c>
      <c r="G57" s="63"/>
      <c r="H57" s="54">
        <v>4999999</v>
      </c>
      <c r="I57" s="66"/>
      <c r="J57" s="54">
        <v>4999999000000</v>
      </c>
      <c r="K57" s="66"/>
      <c r="L57" s="54">
        <v>9620879580</v>
      </c>
      <c r="N57" s="70">
        <v>0.18</v>
      </c>
      <c r="O57" s="66"/>
      <c r="P57" s="35">
        <v>0.22059999999999999</v>
      </c>
      <c r="R57" s="71"/>
    </row>
    <row r="58" spans="1:19">
      <c r="A58" s="68"/>
      <c r="B58" s="68"/>
      <c r="C58" s="62"/>
      <c r="D58" s="68"/>
      <c r="E58" s="63"/>
      <c r="F58" s="69" t="s">
        <v>295</v>
      </c>
      <c r="G58" s="63"/>
      <c r="H58" s="54">
        <v>13499999</v>
      </c>
      <c r="I58" s="66"/>
      <c r="J58" s="54">
        <v>13499999000000</v>
      </c>
      <c r="K58" s="66"/>
      <c r="L58" s="54">
        <v>127663109010</v>
      </c>
      <c r="N58" s="70">
        <v>0.20499999999999999</v>
      </c>
      <c r="O58" s="66"/>
      <c r="P58" s="35">
        <v>0.35600000000000004</v>
      </c>
      <c r="R58" s="71"/>
    </row>
    <row r="59" spans="1:19" ht="19.5" thickBot="1">
      <c r="A59" s="68"/>
      <c r="B59" s="68"/>
      <c r="C59" s="62"/>
      <c r="D59" s="68"/>
      <c r="E59" s="63"/>
      <c r="F59" s="74"/>
      <c r="L59" s="75">
        <f>SUM(L9:L58)</f>
        <v>3848556487945</v>
      </c>
    </row>
    <row r="60" spans="1:19" ht="21.75" thickTop="1">
      <c r="F60" s="76"/>
      <c r="G60" s="76"/>
      <c r="H60" s="76"/>
      <c r="I60" s="76"/>
      <c r="J60" s="76"/>
    </row>
    <row r="61" spans="1:19" ht="21">
      <c r="A61" s="76"/>
      <c r="B61" s="76"/>
      <c r="C61" s="76"/>
      <c r="D61" s="76"/>
      <c r="E61" s="76"/>
    </row>
    <row r="62" spans="1:19">
      <c r="L62" s="77"/>
    </row>
  </sheetData>
  <mergeCells count="9">
    <mergeCell ref="A8:B59"/>
    <mergeCell ref="D8:D59"/>
    <mergeCell ref="A7:B7"/>
    <mergeCell ref="A1:P1"/>
    <mergeCell ref="A2:P2"/>
    <mergeCell ref="A3:P3"/>
    <mergeCell ref="B5:P5"/>
    <mergeCell ref="L6:L7"/>
    <mergeCell ref="P6:P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2"/>
  <sheetViews>
    <sheetView rightToLeft="1" workbookViewId="0">
      <selection activeCell="D38" sqref="D38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>
      <c r="A2" s="45" t="s">
        <v>333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14.45" customHeight="1"/>
    <row r="5" spans="1:10" ht="14.45" customHeight="1">
      <c r="A5" s="1" t="s">
        <v>405</v>
      </c>
      <c r="B5" s="46" t="s">
        <v>406</v>
      </c>
      <c r="C5" s="46"/>
      <c r="D5" s="46"/>
      <c r="E5" s="46"/>
      <c r="F5" s="46"/>
      <c r="G5" s="46"/>
      <c r="H5" s="46"/>
      <c r="I5" s="46"/>
      <c r="J5" s="46"/>
    </row>
    <row r="6" spans="1:10" ht="14.45" customHeight="1">
      <c r="D6" s="42" t="s">
        <v>352</v>
      </c>
      <c r="E6" s="42"/>
      <c r="F6" s="42"/>
      <c r="H6" s="42" t="s">
        <v>353</v>
      </c>
      <c r="I6" s="42"/>
      <c r="J6" s="42"/>
    </row>
    <row r="7" spans="1:10" ht="36.4" customHeight="1">
      <c r="A7" s="42" t="s">
        <v>407</v>
      </c>
      <c r="B7" s="42"/>
      <c r="D7" s="9" t="s">
        <v>408</v>
      </c>
      <c r="E7" s="3"/>
      <c r="F7" s="9" t="s">
        <v>409</v>
      </c>
      <c r="H7" s="9" t="s">
        <v>408</v>
      </c>
      <c r="I7" s="3"/>
      <c r="J7" s="9" t="s">
        <v>409</v>
      </c>
    </row>
    <row r="8" spans="1:10" ht="21.75" customHeight="1">
      <c r="A8" s="5" t="s">
        <v>458</v>
      </c>
      <c r="B8" s="5"/>
      <c r="D8" s="12">
        <v>1721971376599</v>
      </c>
      <c r="E8" s="10"/>
      <c r="F8" s="13">
        <f>D8/D$21*100</f>
        <v>37.133097540954971</v>
      </c>
      <c r="G8" s="10"/>
      <c r="H8" s="12">
        <v>4925689832443</v>
      </c>
      <c r="I8" s="10"/>
      <c r="J8" s="13">
        <f>H8/H$21*100</f>
        <v>34.008133256525433</v>
      </c>
    </row>
    <row r="9" spans="1:10" ht="21.75" customHeight="1">
      <c r="A9" s="6" t="s">
        <v>451</v>
      </c>
      <c r="B9" s="6"/>
      <c r="D9" s="14">
        <v>65817830580</v>
      </c>
      <c r="E9" s="10"/>
      <c r="F9" s="15">
        <f t="shared" ref="F9:F20" si="0">D9/D$21*100</f>
        <v>1.4193150688069389</v>
      </c>
      <c r="G9" s="10"/>
      <c r="H9" s="14">
        <v>220641255845</v>
      </c>
      <c r="I9" s="10"/>
      <c r="J9" s="15">
        <f t="shared" ref="J9:J20" si="1">H9/H$21*100</f>
        <v>1.5233596685770838</v>
      </c>
    </row>
    <row r="10" spans="1:10" ht="21.75" customHeight="1">
      <c r="A10" s="6" t="s">
        <v>459</v>
      </c>
      <c r="B10" s="6"/>
      <c r="D10" s="14">
        <v>320936359831</v>
      </c>
      <c r="E10" s="10"/>
      <c r="F10" s="15">
        <f t="shared" si="0"/>
        <v>6.9207661149287354</v>
      </c>
      <c r="G10" s="10"/>
      <c r="H10" s="14">
        <v>746967843569</v>
      </c>
      <c r="I10" s="10"/>
      <c r="J10" s="15">
        <f t="shared" si="1"/>
        <v>5.1572435184849725</v>
      </c>
    </row>
    <row r="11" spans="1:10" ht="21.75" customHeight="1">
      <c r="A11" s="6" t="s">
        <v>450</v>
      </c>
      <c r="B11" s="6"/>
      <c r="D11" s="14">
        <v>16291905978</v>
      </c>
      <c r="E11" s="10"/>
      <c r="F11" s="15">
        <f t="shared" si="0"/>
        <v>0.3513234552156102</v>
      </c>
      <c r="G11" s="10"/>
      <c r="H11" s="14">
        <v>48871883610</v>
      </c>
      <c r="I11" s="10"/>
      <c r="J11" s="15">
        <f t="shared" si="1"/>
        <v>0.33742309947314658</v>
      </c>
    </row>
    <row r="12" spans="1:10" ht="21.75" customHeight="1">
      <c r="A12" s="6" t="s">
        <v>453</v>
      </c>
      <c r="B12" s="6"/>
      <c r="D12" s="14">
        <v>470727027005</v>
      </c>
      <c r="E12" s="10"/>
      <c r="F12" s="15">
        <f t="shared" si="0"/>
        <v>10.15089614524465</v>
      </c>
      <c r="G12" s="10"/>
      <c r="H12" s="14">
        <v>2305480565403</v>
      </c>
      <c r="I12" s="10"/>
      <c r="J12" s="15">
        <f t="shared" si="1"/>
        <v>15.917585750556315</v>
      </c>
    </row>
    <row r="13" spans="1:10" ht="21.75" customHeight="1">
      <c r="A13" s="6" t="s">
        <v>454</v>
      </c>
      <c r="B13" s="6"/>
      <c r="D13" s="14">
        <v>1126289523651</v>
      </c>
      <c r="E13" s="10"/>
      <c r="F13" s="15">
        <f t="shared" si="0"/>
        <v>24.287638754884856</v>
      </c>
      <c r="G13" s="10"/>
      <c r="H13" s="14">
        <v>3390709311337</v>
      </c>
      <c r="I13" s="10"/>
      <c r="J13" s="15">
        <f t="shared" si="1"/>
        <v>23.410262931009402</v>
      </c>
    </row>
    <row r="14" spans="1:10" ht="21.75" customHeight="1">
      <c r="A14" s="6" t="s">
        <v>455</v>
      </c>
      <c r="B14" s="6"/>
      <c r="D14" s="14">
        <v>305994858659</v>
      </c>
      <c r="E14" s="10"/>
      <c r="F14" s="15">
        <f t="shared" si="0"/>
        <v>6.5985631863736849</v>
      </c>
      <c r="G14" s="10"/>
      <c r="H14" s="14">
        <v>771298238040</v>
      </c>
      <c r="I14" s="10"/>
      <c r="J14" s="15">
        <f t="shared" si="1"/>
        <v>5.3252263443429326</v>
      </c>
    </row>
    <row r="15" spans="1:10" ht="21.75" customHeight="1">
      <c r="A15" s="6" t="s">
        <v>20</v>
      </c>
      <c r="B15" s="6"/>
      <c r="D15" s="14">
        <v>606305098898</v>
      </c>
      <c r="E15" s="10"/>
      <c r="F15" s="15">
        <f t="shared" si="0"/>
        <v>13.074541588155956</v>
      </c>
      <c r="G15" s="10"/>
      <c r="H15" s="14">
        <v>1837872551867</v>
      </c>
      <c r="I15" s="10"/>
      <c r="J15" s="15">
        <f t="shared" si="1"/>
        <v>12.689108892064342</v>
      </c>
    </row>
    <row r="16" spans="1:10" ht="21.75" customHeight="1">
      <c r="A16" s="6" t="s">
        <v>457</v>
      </c>
      <c r="B16" s="6"/>
      <c r="D16" s="14">
        <v>2961288399</v>
      </c>
      <c r="E16" s="10"/>
      <c r="F16" s="15">
        <f t="shared" si="0"/>
        <v>6.3858094542864452E-2</v>
      </c>
      <c r="G16" s="10"/>
      <c r="H16" s="14">
        <v>236102618991</v>
      </c>
      <c r="I16" s="10"/>
      <c r="J16" s="15">
        <f t="shared" si="1"/>
        <v>1.6301085943282434</v>
      </c>
    </row>
    <row r="17" spans="1:10" ht="21.75" customHeight="1">
      <c r="A17" s="6" t="s">
        <v>460</v>
      </c>
      <c r="B17" s="6"/>
      <c r="D17" s="14">
        <v>0</v>
      </c>
      <c r="E17" s="10"/>
      <c r="F17" s="15">
        <f t="shared" si="0"/>
        <v>0</v>
      </c>
      <c r="G17" s="10"/>
      <c r="H17" s="14">
        <v>211130316</v>
      </c>
      <c r="I17" s="10"/>
      <c r="J17" s="15">
        <f t="shared" si="1"/>
        <v>1.4576938794904138E-3</v>
      </c>
    </row>
    <row r="18" spans="1:10" ht="21.75" customHeight="1">
      <c r="A18" s="6" t="s">
        <v>461</v>
      </c>
      <c r="B18" s="6"/>
      <c r="D18" s="14">
        <v>0</v>
      </c>
      <c r="E18" s="10"/>
      <c r="F18" s="15">
        <f t="shared" si="0"/>
        <v>0</v>
      </c>
      <c r="G18" s="10"/>
      <c r="H18" s="14">
        <v>9969490</v>
      </c>
      <c r="I18" s="10"/>
      <c r="J18" s="15">
        <f t="shared" si="1"/>
        <v>6.8831728337113296E-5</v>
      </c>
    </row>
    <row r="19" spans="1:10" ht="21.75" customHeight="1">
      <c r="A19" s="6" t="s">
        <v>456</v>
      </c>
      <c r="B19" s="6"/>
      <c r="D19" s="14">
        <v>2360</v>
      </c>
      <c r="E19" s="10"/>
      <c r="F19" s="15">
        <f t="shared" si="0"/>
        <v>5.089173454772316E-8</v>
      </c>
      <c r="G19" s="10"/>
      <c r="H19" s="14">
        <v>5808</v>
      </c>
      <c r="I19" s="10"/>
      <c r="J19" s="15">
        <f t="shared" si="1"/>
        <v>4.0099812345662017E-8</v>
      </c>
    </row>
    <row r="20" spans="1:10" ht="21.75" customHeight="1">
      <c r="A20" s="6" t="s">
        <v>462</v>
      </c>
      <c r="B20" s="6"/>
      <c r="D20" s="14">
        <v>0</v>
      </c>
      <c r="E20" s="10"/>
      <c r="F20" s="15">
        <f t="shared" si="0"/>
        <v>0</v>
      </c>
      <c r="G20" s="10"/>
      <c r="H20" s="14">
        <v>3096494</v>
      </c>
      <c r="I20" s="10"/>
      <c r="J20" s="15">
        <f t="shared" si="1"/>
        <v>2.1378930497497996E-5</v>
      </c>
    </row>
    <row r="21" spans="1:10" ht="21.75" customHeight="1" thickBot="1">
      <c r="A21" s="39" t="s">
        <v>55</v>
      </c>
      <c r="B21" s="39"/>
      <c r="D21" s="17">
        <v>4637295271960</v>
      </c>
      <c r="E21" s="10"/>
      <c r="F21" s="17">
        <f>SUM(F8:F20)</f>
        <v>99.999999999999986</v>
      </c>
      <c r="G21" s="10"/>
      <c r="H21" s="17">
        <v>14483858303213</v>
      </c>
      <c r="I21" s="10"/>
      <c r="J21" s="17">
        <f>SUM(J8:J20)</f>
        <v>100.00000000000001</v>
      </c>
    </row>
    <row r="22" spans="1:10" ht="13.5" thickTop="1"/>
  </sheetData>
  <mergeCells count="8">
    <mergeCell ref="A21:B21"/>
    <mergeCell ref="A1:J1"/>
    <mergeCell ref="A2:J2"/>
    <mergeCell ref="A3:J3"/>
    <mergeCell ref="B5:J5"/>
    <mergeCell ref="D6:F6"/>
    <mergeCell ref="H6:J6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3"/>
  <sheetViews>
    <sheetView rightToLeft="1" workbookViewId="0">
      <selection activeCell="D8" sqref="D8:F13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45" t="s">
        <v>0</v>
      </c>
      <c r="B1" s="45"/>
      <c r="C1" s="45"/>
      <c r="D1" s="45"/>
      <c r="E1" s="45"/>
      <c r="F1" s="45"/>
    </row>
    <row r="2" spans="1:6" ht="21.75" customHeight="1">
      <c r="A2" s="45" t="s">
        <v>333</v>
      </c>
      <c r="B2" s="45"/>
      <c r="C2" s="45"/>
      <c r="D2" s="45"/>
      <c r="E2" s="45"/>
      <c r="F2" s="45"/>
    </row>
    <row r="3" spans="1:6" ht="21.75" customHeight="1">
      <c r="A3" s="45" t="s">
        <v>2</v>
      </c>
      <c r="B3" s="45"/>
      <c r="C3" s="45"/>
      <c r="D3" s="45"/>
      <c r="E3" s="45"/>
      <c r="F3" s="45"/>
    </row>
    <row r="4" spans="1:6" ht="14.45" customHeight="1"/>
    <row r="5" spans="1:6" ht="29.1" customHeight="1">
      <c r="A5" s="1" t="s">
        <v>410</v>
      </c>
      <c r="B5" s="46" t="s">
        <v>348</v>
      </c>
      <c r="C5" s="46"/>
      <c r="D5" s="46"/>
      <c r="E5" s="46"/>
      <c r="F5" s="46"/>
    </row>
    <row r="6" spans="1:6" ht="14.45" customHeight="1">
      <c r="D6" s="2" t="s">
        <v>352</v>
      </c>
      <c r="F6" s="2" t="s">
        <v>9</v>
      </c>
    </row>
    <row r="7" spans="1:6" ht="14.45" customHeight="1">
      <c r="A7" s="42" t="s">
        <v>348</v>
      </c>
      <c r="B7" s="42"/>
      <c r="D7" s="4" t="s">
        <v>330</v>
      </c>
      <c r="F7" s="4" t="s">
        <v>330</v>
      </c>
    </row>
    <row r="8" spans="1:6" ht="21.75" customHeight="1">
      <c r="A8" s="43" t="s">
        <v>348</v>
      </c>
      <c r="B8" s="43"/>
      <c r="D8" s="12">
        <v>7813373378</v>
      </c>
      <c r="E8" s="10"/>
      <c r="F8" s="12">
        <v>32215297350</v>
      </c>
    </row>
    <row r="9" spans="1:6" ht="21.75" customHeight="1">
      <c r="A9" s="41" t="s">
        <v>411</v>
      </c>
      <c r="B9" s="41"/>
      <c r="D9" s="14">
        <v>0</v>
      </c>
      <c r="E9" s="10"/>
      <c r="F9" s="14">
        <v>11785199290</v>
      </c>
    </row>
    <row r="10" spans="1:6" ht="21.75" customHeight="1">
      <c r="A10" s="38" t="s">
        <v>412</v>
      </c>
      <c r="B10" s="38"/>
      <c r="D10" s="16">
        <v>4583306473</v>
      </c>
      <c r="E10" s="10"/>
      <c r="F10" s="16">
        <v>8871489104</v>
      </c>
    </row>
    <row r="11" spans="1:6" ht="21.75" customHeight="1">
      <c r="A11" s="39" t="s">
        <v>55</v>
      </c>
      <c r="B11" s="39"/>
      <c r="D11" s="17">
        <v>12396679851</v>
      </c>
      <c r="E11" s="10"/>
      <c r="F11" s="17">
        <v>52871985744</v>
      </c>
    </row>
    <row r="12" spans="1:6">
      <c r="D12" s="10"/>
      <c r="E12" s="10"/>
      <c r="F12" s="10"/>
    </row>
    <row r="13" spans="1:6">
      <c r="D13" s="10"/>
      <c r="E13" s="10"/>
      <c r="F13" s="10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0"/>
  <sheetViews>
    <sheetView rightToLeft="1" workbookViewId="0">
      <selection activeCell="E16" sqref="E16:S2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71093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21.75" customHeight="1">
      <c r="A2" s="45" t="s">
        <v>333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14.45" customHeight="1"/>
    <row r="5" spans="1:19" ht="14.45" customHeight="1">
      <c r="A5" s="46" t="s">
        <v>355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19" ht="14.45" customHeight="1">
      <c r="A6" s="42" t="s">
        <v>57</v>
      </c>
      <c r="C6" s="42" t="s">
        <v>413</v>
      </c>
      <c r="D6" s="42"/>
      <c r="E6" s="42"/>
      <c r="F6" s="42"/>
      <c r="G6" s="42"/>
      <c r="I6" s="42" t="s">
        <v>352</v>
      </c>
      <c r="J6" s="42"/>
      <c r="K6" s="42"/>
      <c r="L6" s="42"/>
      <c r="M6" s="42"/>
      <c r="O6" s="42" t="s">
        <v>353</v>
      </c>
      <c r="P6" s="42"/>
      <c r="Q6" s="42"/>
      <c r="R6" s="42"/>
      <c r="S6" s="42"/>
    </row>
    <row r="7" spans="1:19" ht="29.1" customHeight="1">
      <c r="A7" s="42"/>
      <c r="C7" s="9" t="s">
        <v>414</v>
      </c>
      <c r="D7" s="3"/>
      <c r="E7" s="9" t="s">
        <v>415</v>
      </c>
      <c r="F7" s="3"/>
      <c r="G7" s="9" t="s">
        <v>416</v>
      </c>
      <c r="I7" s="9" t="s">
        <v>417</v>
      </c>
      <c r="J7" s="3"/>
      <c r="K7" s="9" t="s">
        <v>418</v>
      </c>
      <c r="L7" s="3"/>
      <c r="M7" s="9" t="s">
        <v>419</v>
      </c>
      <c r="O7" s="9" t="s">
        <v>417</v>
      </c>
      <c r="P7" s="3"/>
      <c r="Q7" s="9" t="s">
        <v>418</v>
      </c>
      <c r="R7" s="3"/>
      <c r="S7" s="9" t="s">
        <v>419</v>
      </c>
    </row>
    <row r="8" spans="1:19" ht="21.75" customHeight="1">
      <c r="A8" s="5" t="s">
        <v>48</v>
      </c>
      <c r="C8" s="20" t="s">
        <v>420</v>
      </c>
      <c r="D8" s="10"/>
      <c r="E8" s="12">
        <v>25894821</v>
      </c>
      <c r="F8" s="10"/>
      <c r="G8" s="12">
        <v>620</v>
      </c>
      <c r="H8" s="10"/>
      <c r="I8" s="12">
        <v>0</v>
      </c>
      <c r="J8" s="10"/>
      <c r="K8" s="12">
        <v>0</v>
      </c>
      <c r="L8" s="10"/>
      <c r="M8" s="12">
        <v>0</v>
      </c>
      <c r="N8" s="10"/>
      <c r="O8" s="12">
        <f>16054789020+8500</f>
        <v>16054797520</v>
      </c>
      <c r="P8" s="10"/>
      <c r="Q8" s="12">
        <f>531615530+17674877</f>
        <v>549290407</v>
      </c>
      <c r="R8" s="10"/>
      <c r="S8" s="12">
        <f>O8-Q8</f>
        <v>15505507113</v>
      </c>
    </row>
    <row r="9" spans="1:19" ht="21.75" customHeight="1">
      <c r="A9" s="7" t="s">
        <v>28</v>
      </c>
      <c r="C9" s="21" t="s">
        <v>421</v>
      </c>
      <c r="D9" s="10"/>
      <c r="E9" s="14">
        <v>4049335</v>
      </c>
      <c r="F9" s="10"/>
      <c r="G9" s="14">
        <v>11000</v>
      </c>
      <c r="H9" s="10"/>
      <c r="I9" s="16">
        <v>44542685000</v>
      </c>
      <c r="J9" s="10"/>
      <c r="K9" s="16">
        <v>6175534499</v>
      </c>
      <c r="L9" s="10"/>
      <c r="M9" s="16">
        <v>38367150501</v>
      </c>
      <c r="N9" s="10"/>
      <c r="O9" s="16">
        <v>44542685000</v>
      </c>
      <c r="P9" s="10"/>
      <c r="Q9" s="16">
        <v>6175534499</v>
      </c>
      <c r="R9" s="10"/>
      <c r="S9" s="16">
        <f>O9-Q9</f>
        <v>38367150501</v>
      </c>
    </row>
    <row r="10" spans="1:19" ht="21.75" customHeight="1">
      <c r="A10" s="8" t="s">
        <v>55</v>
      </c>
      <c r="C10" s="14"/>
      <c r="D10" s="10"/>
      <c r="E10" s="14"/>
      <c r="F10" s="10"/>
      <c r="G10" s="14"/>
      <c r="H10" s="10"/>
      <c r="I10" s="17">
        <v>44542685000</v>
      </c>
      <c r="J10" s="10"/>
      <c r="K10" s="17">
        <v>6175534499</v>
      </c>
      <c r="L10" s="10"/>
      <c r="M10" s="17">
        <v>38367150501</v>
      </c>
      <c r="N10" s="10"/>
      <c r="O10" s="17">
        <f>SUM(O8:O9)</f>
        <v>60597482520</v>
      </c>
      <c r="P10" s="10"/>
      <c r="Q10" s="17">
        <f>SUM(Q8:Q9)</f>
        <v>6724824906</v>
      </c>
      <c r="R10" s="10"/>
      <c r="S10" s="17">
        <v>53890323991</v>
      </c>
    </row>
    <row r="11" spans="1:19"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4" spans="1:19">
      <c r="K14" s="24"/>
    </row>
    <row r="15" spans="1:19">
      <c r="I15" s="24"/>
    </row>
    <row r="16" spans="1:19">
      <c r="I16" s="24"/>
      <c r="O16" s="24"/>
    </row>
    <row r="17" spans="5:15" ht="18.75"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5:15" ht="18.75"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5:15" ht="18.75"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5:15" ht="18.75"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5:15" ht="18.75"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5:15" ht="18.75"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5:15" ht="18.75"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5:15" ht="18.75"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5:15" ht="18.75"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5:15" ht="18.75"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5:15" ht="18.75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5:15" ht="18.75"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5:15" ht="18.75"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5:15" ht="18.75"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04"/>
  <sheetViews>
    <sheetView rightToLeft="1" workbookViewId="0">
      <selection activeCell="J14" sqref="J14"/>
    </sheetView>
  </sheetViews>
  <sheetFormatPr defaultRowHeight="12.75"/>
  <cols>
    <col min="1" max="1" width="39" style="53" customWidth="1"/>
    <col min="2" max="2" width="1.28515625" style="53" customWidth="1"/>
    <col min="3" max="3" width="16.85546875" style="57" customWidth="1"/>
    <col min="4" max="4" width="1.28515625" style="57" customWidth="1"/>
    <col min="5" max="5" width="14.28515625" style="57" customWidth="1"/>
    <col min="6" max="7" width="1.28515625" style="57" customWidth="1"/>
    <col min="8" max="8" width="20.7109375" style="57" customWidth="1"/>
    <col min="9" max="9" width="1.28515625" style="57" customWidth="1"/>
    <col min="10" max="10" width="18.85546875" style="57" bestFit="1" customWidth="1"/>
    <col min="11" max="11" width="1.28515625" style="57" customWidth="1"/>
    <col min="12" max="12" width="10.7109375" style="57" bestFit="1" customWidth="1"/>
    <col min="13" max="13" width="1.28515625" style="57" customWidth="1"/>
    <col min="14" max="14" width="18.85546875" style="57" bestFit="1" customWidth="1"/>
    <col min="15" max="15" width="1.28515625" style="57" customWidth="1"/>
    <col min="16" max="16" width="19" style="57" bestFit="1" customWidth="1"/>
    <col min="17" max="17" width="1.28515625" style="57" customWidth="1"/>
    <col min="18" max="18" width="10.7109375" style="57" bestFit="1" customWidth="1"/>
    <col min="19" max="19" width="1.28515625" style="57" customWidth="1"/>
    <col min="20" max="20" width="19" style="57" bestFit="1" customWidth="1"/>
    <col min="21" max="21" width="0.28515625" style="53" customWidth="1"/>
    <col min="22" max="16384" width="9.140625" style="53"/>
  </cols>
  <sheetData>
    <row r="1" spans="1:20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21.75" customHeight="1">
      <c r="A2" s="52" t="s">
        <v>333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1:20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spans="1:20" ht="14.45" customHeight="1"/>
    <row r="5" spans="1:20" ht="14.45" customHeight="1">
      <c r="A5" s="56" t="s">
        <v>422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ht="14.45" customHeight="1">
      <c r="A6" s="78" t="s">
        <v>336</v>
      </c>
      <c r="J6" s="78" t="s">
        <v>352</v>
      </c>
      <c r="K6" s="78"/>
      <c r="L6" s="78"/>
      <c r="M6" s="78"/>
      <c r="N6" s="78"/>
      <c r="P6" s="78" t="s">
        <v>353</v>
      </c>
      <c r="Q6" s="78"/>
      <c r="R6" s="78"/>
      <c r="S6" s="78"/>
      <c r="T6" s="78"/>
    </row>
    <row r="7" spans="1:20" ht="29.1" customHeight="1">
      <c r="A7" s="78"/>
      <c r="C7" s="79" t="s">
        <v>423</v>
      </c>
      <c r="E7" s="80" t="s">
        <v>100</v>
      </c>
      <c r="F7" s="80"/>
      <c r="H7" s="79" t="s">
        <v>424</v>
      </c>
      <c r="J7" s="81" t="s">
        <v>425</v>
      </c>
      <c r="K7" s="67"/>
      <c r="L7" s="81" t="s">
        <v>418</v>
      </c>
      <c r="M7" s="67"/>
      <c r="N7" s="81" t="s">
        <v>426</v>
      </c>
      <c r="P7" s="81" t="s">
        <v>425</v>
      </c>
      <c r="Q7" s="67"/>
      <c r="R7" s="81" t="s">
        <v>418</v>
      </c>
      <c r="S7" s="67"/>
      <c r="T7" s="81" t="s">
        <v>426</v>
      </c>
    </row>
    <row r="8" spans="1:20" ht="21.75" customHeight="1">
      <c r="A8" s="82" t="s">
        <v>382</v>
      </c>
      <c r="C8" s="67"/>
      <c r="E8" s="65" t="s">
        <v>180</v>
      </c>
      <c r="F8" s="67"/>
      <c r="H8" s="83">
        <v>18</v>
      </c>
      <c r="J8" s="84">
        <v>189631159622</v>
      </c>
      <c r="L8" s="84">
        <v>0</v>
      </c>
      <c r="N8" s="84">
        <f>J8-L8</f>
        <v>189631159622</v>
      </c>
      <c r="P8" s="84">
        <v>269921358044</v>
      </c>
      <c r="R8" s="84">
        <v>0</v>
      </c>
      <c r="T8" s="84">
        <f>P8-R8</f>
        <v>269921358044</v>
      </c>
    </row>
    <row r="9" spans="1:20" ht="21.75" customHeight="1">
      <c r="A9" s="69" t="s">
        <v>303</v>
      </c>
      <c r="E9" s="66" t="s">
        <v>305</v>
      </c>
      <c r="H9" s="85">
        <v>23</v>
      </c>
      <c r="J9" s="54">
        <v>1419890802</v>
      </c>
      <c r="L9" s="54">
        <v>0</v>
      </c>
      <c r="N9" s="54">
        <f>J9-L9</f>
        <v>1419890802</v>
      </c>
      <c r="P9" s="54">
        <v>1419890802</v>
      </c>
      <c r="R9" s="54">
        <v>0</v>
      </c>
      <c r="T9" s="54">
        <f t="shared" ref="T9:T75" si="0">P9-R9</f>
        <v>1419890802</v>
      </c>
    </row>
    <row r="10" spans="1:20" ht="21.75" customHeight="1">
      <c r="A10" s="69" t="s">
        <v>283</v>
      </c>
      <c r="E10" s="66" t="s">
        <v>285</v>
      </c>
      <c r="H10" s="85">
        <v>23</v>
      </c>
      <c r="J10" s="54">
        <f>1028336939920+8250000000000</f>
        <v>9278336939920</v>
      </c>
      <c r="L10" s="54">
        <v>0</v>
      </c>
      <c r="N10" s="54">
        <f t="shared" ref="N10:N75" si="1">J10-L10</f>
        <v>9278336939920</v>
      </c>
      <c r="P10" s="54">
        <f>1128791759124+8250000000000</f>
        <v>9378791759124</v>
      </c>
      <c r="R10" s="54">
        <v>0</v>
      </c>
      <c r="T10" s="54">
        <f t="shared" si="0"/>
        <v>9378791759124</v>
      </c>
    </row>
    <row r="11" spans="1:20" ht="21.75" customHeight="1">
      <c r="A11" s="69" t="s">
        <v>388</v>
      </c>
      <c r="E11" s="66" t="s">
        <v>427</v>
      </c>
      <c r="H11" s="85">
        <v>23</v>
      </c>
      <c r="J11" s="54">
        <v>0</v>
      </c>
      <c r="L11" s="54">
        <v>0</v>
      </c>
      <c r="N11" s="54">
        <f t="shared" si="1"/>
        <v>0</v>
      </c>
      <c r="P11" s="54">
        <v>12423928273</v>
      </c>
      <c r="R11" s="54">
        <v>0</v>
      </c>
      <c r="T11" s="54">
        <f t="shared" si="0"/>
        <v>12423928273</v>
      </c>
    </row>
    <row r="12" spans="1:20" ht="21.75" customHeight="1">
      <c r="A12" s="69" t="s">
        <v>280</v>
      </c>
      <c r="E12" s="66" t="s">
        <v>282</v>
      </c>
      <c r="H12" s="85">
        <v>23</v>
      </c>
      <c r="J12" s="54">
        <v>421238995500</v>
      </c>
      <c r="L12" s="54">
        <v>0</v>
      </c>
      <c r="N12" s="54">
        <f t="shared" si="1"/>
        <v>421238995500</v>
      </c>
      <c r="P12" s="54">
        <v>732471995913</v>
      </c>
      <c r="R12" s="54">
        <v>0</v>
      </c>
      <c r="T12" s="54">
        <f t="shared" si="0"/>
        <v>732471995913</v>
      </c>
    </row>
    <row r="13" spans="1:20" ht="21.75" customHeight="1">
      <c r="A13" s="69" t="s">
        <v>277</v>
      </c>
      <c r="E13" s="66" t="s">
        <v>279</v>
      </c>
      <c r="H13" s="85">
        <v>23</v>
      </c>
      <c r="J13" s="54">
        <v>2323617208</v>
      </c>
      <c r="L13" s="54">
        <v>0</v>
      </c>
      <c r="N13" s="54">
        <f t="shared" si="1"/>
        <v>2323617208</v>
      </c>
      <c r="P13" s="54">
        <v>5131160941</v>
      </c>
      <c r="R13" s="54">
        <v>0</v>
      </c>
      <c r="T13" s="54">
        <f t="shared" si="0"/>
        <v>5131160941</v>
      </c>
    </row>
    <row r="14" spans="1:20" ht="21.75" customHeight="1">
      <c r="A14" s="69" t="s">
        <v>309</v>
      </c>
      <c r="E14" s="66" t="s">
        <v>311</v>
      </c>
      <c r="H14" s="85">
        <v>23</v>
      </c>
      <c r="J14" s="54">
        <v>15217491465</v>
      </c>
      <c r="L14" s="54">
        <v>0</v>
      </c>
      <c r="N14" s="54">
        <f t="shared" si="1"/>
        <v>15217491465</v>
      </c>
      <c r="P14" s="54">
        <f>248462084240+5650000000000</f>
        <v>5898462084240</v>
      </c>
      <c r="R14" s="54">
        <v>0</v>
      </c>
      <c r="T14" s="54">
        <f t="shared" si="0"/>
        <v>5898462084240</v>
      </c>
    </row>
    <row r="15" spans="1:20" ht="21.75" customHeight="1">
      <c r="A15" s="69" t="s">
        <v>312</v>
      </c>
      <c r="E15" s="66" t="s">
        <v>315</v>
      </c>
      <c r="H15" s="85">
        <v>23</v>
      </c>
      <c r="J15" s="54">
        <f>207945186570+91651413930</f>
        <v>299596600500</v>
      </c>
      <c r="L15" s="54">
        <v>0</v>
      </c>
      <c r="N15" s="54">
        <f t="shared" si="1"/>
        <v>299596600500</v>
      </c>
      <c r="P15" s="54">
        <f>623835559710+299394618844</f>
        <v>923230178554</v>
      </c>
      <c r="R15" s="54">
        <v>0</v>
      </c>
      <c r="T15" s="54">
        <f t="shared" si="0"/>
        <v>923230178554</v>
      </c>
    </row>
    <row r="16" spans="1:20" ht="21.75" customHeight="1">
      <c r="A16" s="69" t="s">
        <v>316</v>
      </c>
      <c r="E16" s="66" t="s">
        <v>315</v>
      </c>
      <c r="H16" s="85">
        <v>23</v>
      </c>
      <c r="J16" s="54">
        <f>378770868480+139568009700</f>
        <v>518338878180</v>
      </c>
      <c r="L16" s="54">
        <v>0</v>
      </c>
      <c r="N16" s="54">
        <f t="shared" si="1"/>
        <v>518338878180</v>
      </c>
      <c r="P16" s="54">
        <f>1136312605440+590837907750</f>
        <v>1727150513190</v>
      </c>
      <c r="R16" s="54">
        <v>0</v>
      </c>
      <c r="T16" s="54">
        <f t="shared" si="0"/>
        <v>1727150513190</v>
      </c>
    </row>
    <row r="17" spans="1:20" ht="21.75" customHeight="1">
      <c r="A17" s="69" t="s">
        <v>317</v>
      </c>
      <c r="E17" s="66" t="s">
        <v>315</v>
      </c>
      <c r="H17" s="85">
        <v>23</v>
      </c>
      <c r="J17" s="54">
        <f>75616419450+31805825250</f>
        <v>107422244700</v>
      </c>
      <c r="L17" s="54">
        <v>0</v>
      </c>
      <c r="N17" s="54">
        <f t="shared" si="1"/>
        <v>107422244700</v>
      </c>
      <c r="P17" s="54">
        <f>226849258350+134644660208</f>
        <v>361493918558</v>
      </c>
      <c r="R17" s="54">
        <v>0</v>
      </c>
      <c r="T17" s="54">
        <f t="shared" si="0"/>
        <v>361493918558</v>
      </c>
    </row>
    <row r="18" spans="1:20" ht="21.75" customHeight="1">
      <c r="A18" s="69" t="s">
        <v>387</v>
      </c>
      <c r="E18" s="66" t="s">
        <v>428</v>
      </c>
      <c r="H18" s="85">
        <v>23</v>
      </c>
      <c r="J18" s="54">
        <v>0</v>
      </c>
      <c r="L18" s="54">
        <v>0</v>
      </c>
      <c r="N18" s="54">
        <f t="shared" si="1"/>
        <v>0</v>
      </c>
      <c r="P18" s="54">
        <v>29327515320</v>
      </c>
      <c r="R18" s="54">
        <v>0</v>
      </c>
      <c r="T18" s="54">
        <f t="shared" si="0"/>
        <v>29327515320</v>
      </c>
    </row>
    <row r="19" spans="1:20" ht="21.75" customHeight="1">
      <c r="A19" s="69" t="s">
        <v>274</v>
      </c>
      <c r="E19" s="66" t="s">
        <v>276</v>
      </c>
      <c r="H19" s="85">
        <v>23</v>
      </c>
      <c r="J19" s="54">
        <f>86469204612+95000000000</f>
        <v>181469204612</v>
      </c>
      <c r="L19" s="54">
        <v>0</v>
      </c>
      <c r="N19" s="54">
        <f t="shared" si="1"/>
        <v>181469204612</v>
      </c>
      <c r="P19" s="54">
        <f>249823075501+685118000000</f>
        <v>934941075501</v>
      </c>
      <c r="R19" s="54">
        <v>0</v>
      </c>
      <c r="T19" s="54">
        <f t="shared" si="0"/>
        <v>934941075501</v>
      </c>
    </row>
    <row r="20" spans="1:20" ht="21.75" customHeight="1">
      <c r="A20" s="69" t="s">
        <v>174</v>
      </c>
      <c r="E20" s="66" t="s">
        <v>173</v>
      </c>
      <c r="H20" s="85">
        <v>23</v>
      </c>
      <c r="J20" s="54">
        <v>61311956879</v>
      </c>
      <c r="L20" s="54">
        <v>0</v>
      </c>
      <c r="N20" s="54">
        <f t="shared" si="1"/>
        <v>61311956879</v>
      </c>
      <c r="P20" s="54">
        <v>183969202517</v>
      </c>
      <c r="R20" s="54">
        <v>0</v>
      </c>
      <c r="T20" s="54">
        <f t="shared" si="0"/>
        <v>183969202517</v>
      </c>
    </row>
    <row r="21" spans="1:20" ht="21.75" customHeight="1">
      <c r="A21" s="69" t="s">
        <v>171</v>
      </c>
      <c r="E21" s="66" t="s">
        <v>173</v>
      </c>
      <c r="H21" s="85">
        <v>23</v>
      </c>
      <c r="J21" s="54">
        <v>116981531571</v>
      </c>
      <c r="L21" s="54">
        <v>0</v>
      </c>
      <c r="N21" s="54">
        <f t="shared" si="1"/>
        <v>116981531571</v>
      </c>
      <c r="P21" s="54">
        <v>350994750315</v>
      </c>
      <c r="R21" s="54">
        <v>0</v>
      </c>
      <c r="T21" s="54">
        <f t="shared" si="0"/>
        <v>350994750315</v>
      </c>
    </row>
    <row r="22" spans="1:20" ht="21.75" customHeight="1">
      <c r="A22" s="69" t="s">
        <v>126</v>
      </c>
      <c r="E22" s="66" t="s">
        <v>127</v>
      </c>
      <c r="H22" s="85">
        <v>23</v>
      </c>
      <c r="J22" s="54">
        <v>68693006839</v>
      </c>
      <c r="L22" s="54">
        <v>0</v>
      </c>
      <c r="N22" s="54">
        <f t="shared" si="1"/>
        <v>68693006839</v>
      </c>
      <c r="P22" s="54">
        <v>204420016541</v>
      </c>
      <c r="R22" s="54">
        <v>0</v>
      </c>
      <c r="T22" s="54">
        <f t="shared" si="0"/>
        <v>204420016541</v>
      </c>
    </row>
    <row r="23" spans="1:20" ht="21.75" customHeight="1">
      <c r="A23" s="69" t="s">
        <v>232</v>
      </c>
      <c r="E23" s="66" t="s">
        <v>234</v>
      </c>
      <c r="H23" s="85">
        <v>23</v>
      </c>
      <c r="J23" s="54">
        <v>83221534332</v>
      </c>
      <c r="L23" s="54">
        <v>0</v>
      </c>
      <c r="N23" s="54">
        <f t="shared" si="1"/>
        <v>83221534332</v>
      </c>
      <c r="P23" s="54">
        <v>246731957292</v>
      </c>
      <c r="R23" s="54">
        <v>0</v>
      </c>
      <c r="T23" s="54">
        <f t="shared" si="0"/>
        <v>246731957292</v>
      </c>
    </row>
    <row r="24" spans="1:20" ht="21.75" customHeight="1">
      <c r="A24" s="69" t="s">
        <v>272</v>
      </c>
      <c r="E24" s="66" t="s">
        <v>273</v>
      </c>
      <c r="H24" s="85">
        <v>23</v>
      </c>
      <c r="J24" s="54">
        <v>186165195507</v>
      </c>
      <c r="L24" s="54">
        <v>0</v>
      </c>
      <c r="N24" s="54">
        <f t="shared" si="1"/>
        <v>186165195507</v>
      </c>
      <c r="P24" s="54">
        <v>521156020100</v>
      </c>
      <c r="R24" s="54">
        <v>0</v>
      </c>
      <c r="T24" s="54">
        <f t="shared" si="0"/>
        <v>521156020100</v>
      </c>
    </row>
    <row r="25" spans="1:20" ht="21.75" customHeight="1">
      <c r="A25" s="69" t="s">
        <v>270</v>
      </c>
      <c r="E25" s="66" t="s">
        <v>271</v>
      </c>
      <c r="H25" s="85">
        <v>23</v>
      </c>
      <c r="J25" s="54">
        <v>22666311480</v>
      </c>
      <c r="L25" s="54">
        <v>0</v>
      </c>
      <c r="N25" s="54">
        <f t="shared" si="1"/>
        <v>22666311480</v>
      </c>
      <c r="P25" s="54">
        <v>65397295080</v>
      </c>
      <c r="R25" s="54">
        <v>0</v>
      </c>
      <c r="T25" s="54">
        <f t="shared" si="0"/>
        <v>65397295080</v>
      </c>
    </row>
    <row r="26" spans="1:20" ht="21.75" customHeight="1">
      <c r="A26" s="69" t="s">
        <v>267</v>
      </c>
      <c r="E26" s="66" t="s">
        <v>269</v>
      </c>
      <c r="H26" s="85">
        <v>23</v>
      </c>
      <c r="J26" s="54">
        <v>22666311480</v>
      </c>
      <c r="L26" s="54">
        <v>0</v>
      </c>
      <c r="N26" s="54">
        <f t="shared" si="1"/>
        <v>22666311480</v>
      </c>
      <c r="P26" s="54">
        <v>65397295080</v>
      </c>
      <c r="R26" s="54">
        <v>0</v>
      </c>
      <c r="T26" s="54">
        <f t="shared" si="0"/>
        <v>65397295080</v>
      </c>
    </row>
    <row r="27" spans="1:20" ht="21.75" customHeight="1">
      <c r="A27" s="69" t="s">
        <v>264</v>
      </c>
      <c r="E27" s="66" t="s">
        <v>266</v>
      </c>
      <c r="H27" s="85">
        <v>23</v>
      </c>
      <c r="J27" s="54">
        <v>24814127304</v>
      </c>
      <c r="L27" s="54">
        <v>0</v>
      </c>
      <c r="N27" s="54">
        <f t="shared" si="1"/>
        <v>24814127304</v>
      </c>
      <c r="P27" s="54">
        <v>71661071478</v>
      </c>
      <c r="R27" s="54">
        <v>0</v>
      </c>
      <c r="T27" s="54">
        <f t="shared" si="0"/>
        <v>71661071478</v>
      </c>
    </row>
    <row r="28" spans="1:20" ht="21.75" customHeight="1">
      <c r="A28" s="69" t="s">
        <v>123</v>
      </c>
      <c r="E28" s="66" t="s">
        <v>125</v>
      </c>
      <c r="H28" s="85">
        <v>23</v>
      </c>
      <c r="J28" s="54">
        <v>403006505173</v>
      </c>
      <c r="L28" s="54">
        <v>0</v>
      </c>
      <c r="N28" s="54">
        <f t="shared" si="1"/>
        <v>403006505173</v>
      </c>
      <c r="P28" s="54">
        <v>1171336124501</v>
      </c>
      <c r="R28" s="54">
        <v>0</v>
      </c>
      <c r="T28" s="54">
        <f t="shared" si="0"/>
        <v>1171336124501</v>
      </c>
    </row>
    <row r="29" spans="1:20" ht="21.75" customHeight="1">
      <c r="A29" s="69" t="s">
        <v>289</v>
      </c>
      <c r="E29" s="66" t="s">
        <v>291</v>
      </c>
      <c r="H29" s="85">
        <v>23</v>
      </c>
      <c r="J29" s="54">
        <f>18170381300+8847287670</f>
        <v>27017668970</v>
      </c>
      <c r="L29" s="54">
        <v>0</v>
      </c>
      <c r="N29" s="54">
        <f t="shared" si="1"/>
        <v>27017668970</v>
      </c>
      <c r="P29" s="54">
        <f>56586876700+26541863010+30</f>
        <v>83128739740</v>
      </c>
      <c r="R29" s="54">
        <v>0</v>
      </c>
      <c r="T29" s="54">
        <f t="shared" si="0"/>
        <v>83128739740</v>
      </c>
    </row>
    <row r="30" spans="1:20" ht="21.75" customHeight="1">
      <c r="A30" s="69" t="s">
        <v>199</v>
      </c>
      <c r="E30" s="66" t="s">
        <v>201</v>
      </c>
      <c r="H30" s="85">
        <v>23</v>
      </c>
      <c r="J30" s="54">
        <v>121069568659</v>
      </c>
      <c r="L30" s="54">
        <v>0</v>
      </c>
      <c r="N30" s="54">
        <f t="shared" si="1"/>
        <v>121069568659</v>
      </c>
      <c r="P30" s="54">
        <v>369866859884</v>
      </c>
      <c r="R30" s="54">
        <v>0</v>
      </c>
      <c r="T30" s="54">
        <f t="shared" si="0"/>
        <v>369866859884</v>
      </c>
    </row>
    <row r="31" spans="1:20" ht="21.75" customHeight="1">
      <c r="A31" s="69" t="s">
        <v>211</v>
      </c>
      <c r="E31" s="66" t="s">
        <v>213</v>
      </c>
      <c r="H31" s="85">
        <v>23</v>
      </c>
      <c r="J31" s="54">
        <v>33582000780</v>
      </c>
      <c r="L31" s="54">
        <v>0</v>
      </c>
      <c r="N31" s="54">
        <f t="shared" si="1"/>
        <v>33582000780</v>
      </c>
      <c r="P31" s="54">
        <v>102082639020</v>
      </c>
      <c r="R31" s="54">
        <v>0</v>
      </c>
      <c r="T31" s="54">
        <f t="shared" si="0"/>
        <v>102082639020</v>
      </c>
    </row>
    <row r="32" spans="1:20" ht="21.75" customHeight="1">
      <c r="A32" s="69" t="s">
        <v>465</v>
      </c>
      <c r="E32" s="66"/>
      <c r="H32" s="85">
        <v>0</v>
      </c>
      <c r="J32" s="54">
        <v>0</v>
      </c>
      <c r="L32" s="54">
        <v>0</v>
      </c>
      <c r="N32" s="54">
        <v>0</v>
      </c>
      <c r="P32" s="54">
        <v>5000000000</v>
      </c>
      <c r="R32" s="54">
        <v>0</v>
      </c>
      <c r="T32" s="54">
        <f t="shared" si="0"/>
        <v>5000000000</v>
      </c>
    </row>
    <row r="33" spans="1:20" ht="21.75" customHeight="1">
      <c r="A33" s="69" t="s">
        <v>464</v>
      </c>
      <c r="E33" s="66"/>
      <c r="H33" s="85">
        <v>23</v>
      </c>
      <c r="J33" s="54">
        <v>370000000000</v>
      </c>
      <c r="L33" s="54">
        <v>0</v>
      </c>
      <c r="N33" s="54">
        <f t="shared" si="1"/>
        <v>370000000000</v>
      </c>
      <c r="P33" s="54">
        <v>370000000000</v>
      </c>
      <c r="R33" s="54">
        <v>0</v>
      </c>
      <c r="T33" s="54">
        <f t="shared" si="0"/>
        <v>370000000000</v>
      </c>
    </row>
    <row r="34" spans="1:20" ht="21.75" customHeight="1">
      <c r="A34" s="69" t="s">
        <v>208</v>
      </c>
      <c r="E34" s="66" t="s">
        <v>210</v>
      </c>
      <c r="H34" s="85">
        <v>23</v>
      </c>
      <c r="J34" s="54">
        <v>142330102414</v>
      </c>
      <c r="L34" s="54">
        <v>0</v>
      </c>
      <c r="N34" s="54">
        <f t="shared" si="1"/>
        <v>142330102414</v>
      </c>
      <c r="P34" s="54">
        <v>425161966614</v>
      </c>
      <c r="R34" s="54">
        <v>0</v>
      </c>
      <c r="T34" s="54">
        <f t="shared" si="0"/>
        <v>425161966614</v>
      </c>
    </row>
    <row r="35" spans="1:20" ht="21.75" customHeight="1">
      <c r="A35" s="69" t="s">
        <v>262</v>
      </c>
      <c r="E35" s="66" t="s">
        <v>263</v>
      </c>
      <c r="H35" s="85">
        <v>23</v>
      </c>
      <c r="J35" s="54">
        <v>53932515956</v>
      </c>
      <c r="L35" s="54">
        <v>0</v>
      </c>
      <c r="N35" s="54">
        <f t="shared" si="1"/>
        <v>53932515956</v>
      </c>
      <c r="P35" s="54">
        <v>157687792790</v>
      </c>
      <c r="R35" s="54">
        <v>0</v>
      </c>
      <c r="T35" s="54">
        <f t="shared" si="0"/>
        <v>157687792790</v>
      </c>
    </row>
    <row r="36" spans="1:20" ht="21.75" customHeight="1">
      <c r="A36" s="69" t="s">
        <v>295</v>
      </c>
      <c r="E36" s="66" t="s">
        <v>297</v>
      </c>
      <c r="H36" s="85">
        <v>20.5</v>
      </c>
      <c r="J36" s="54">
        <v>404604933498</v>
      </c>
      <c r="L36" s="54">
        <v>0</v>
      </c>
      <c r="N36" s="54">
        <f t="shared" si="1"/>
        <v>404604933498</v>
      </c>
      <c r="P36" s="54">
        <v>1189981209590</v>
      </c>
      <c r="R36" s="54">
        <v>0</v>
      </c>
      <c r="T36" s="54">
        <f t="shared" si="0"/>
        <v>1189981209590</v>
      </c>
    </row>
    <row r="37" spans="1:20" ht="21.75" customHeight="1">
      <c r="A37" s="69" t="s">
        <v>134</v>
      </c>
      <c r="E37" s="66" t="s">
        <v>136</v>
      </c>
      <c r="H37" s="85">
        <v>26</v>
      </c>
      <c r="J37" s="54">
        <v>113689868420</v>
      </c>
      <c r="L37" s="54">
        <v>0</v>
      </c>
      <c r="N37" s="54">
        <f t="shared" si="1"/>
        <v>113689868420</v>
      </c>
      <c r="P37" s="54">
        <v>389711334658</v>
      </c>
      <c r="R37" s="54">
        <v>0</v>
      </c>
      <c r="T37" s="54">
        <f t="shared" si="0"/>
        <v>389711334658</v>
      </c>
    </row>
    <row r="38" spans="1:20" ht="21.75" customHeight="1">
      <c r="A38" s="69" t="s">
        <v>386</v>
      </c>
      <c r="E38" s="66" t="s">
        <v>429</v>
      </c>
      <c r="H38" s="85">
        <v>23</v>
      </c>
      <c r="J38" s="54">
        <v>0</v>
      </c>
      <c r="L38" s="54">
        <v>0</v>
      </c>
      <c r="N38" s="54">
        <f t="shared" si="1"/>
        <v>0</v>
      </c>
      <c r="P38" s="54">
        <v>247759652717</v>
      </c>
      <c r="R38" s="54">
        <v>0</v>
      </c>
      <c r="T38" s="54">
        <f t="shared" si="0"/>
        <v>247759652717</v>
      </c>
    </row>
    <row r="39" spans="1:20" ht="21.75" customHeight="1">
      <c r="A39" s="69" t="s">
        <v>292</v>
      </c>
      <c r="E39" s="66" t="s">
        <v>294</v>
      </c>
      <c r="H39" s="85">
        <v>18</v>
      </c>
      <c r="J39" s="54">
        <v>85335627032</v>
      </c>
      <c r="L39" s="54">
        <v>0</v>
      </c>
      <c r="N39" s="54">
        <f t="shared" si="1"/>
        <v>85335627032</v>
      </c>
      <c r="P39" s="54">
        <v>250234799874</v>
      </c>
      <c r="R39" s="54">
        <v>0</v>
      </c>
      <c r="T39" s="54">
        <f t="shared" si="0"/>
        <v>250234799874</v>
      </c>
    </row>
    <row r="40" spans="1:20" ht="21.75" customHeight="1">
      <c r="A40" s="69" t="s">
        <v>259</v>
      </c>
      <c r="E40" s="66" t="s">
        <v>261</v>
      </c>
      <c r="H40" s="85">
        <v>23</v>
      </c>
      <c r="J40" s="54">
        <v>95375957543</v>
      </c>
      <c r="L40" s="54">
        <v>0</v>
      </c>
      <c r="N40" s="54">
        <f t="shared" si="1"/>
        <v>95375957543</v>
      </c>
      <c r="P40" s="54">
        <v>478084492948</v>
      </c>
      <c r="R40" s="54">
        <v>0</v>
      </c>
      <c r="T40" s="54">
        <f t="shared" si="0"/>
        <v>478084492948</v>
      </c>
    </row>
    <row r="41" spans="1:20" ht="21.75" customHeight="1">
      <c r="A41" s="69" t="s">
        <v>256</v>
      </c>
      <c r="E41" s="66" t="s">
        <v>258</v>
      </c>
      <c r="H41" s="85">
        <v>23</v>
      </c>
      <c r="J41" s="54">
        <v>97283055</v>
      </c>
      <c r="L41" s="54">
        <v>0</v>
      </c>
      <c r="N41" s="54">
        <f t="shared" si="1"/>
        <v>97283055</v>
      </c>
      <c r="P41" s="54">
        <v>281039356</v>
      </c>
      <c r="R41" s="54">
        <v>0</v>
      </c>
      <c r="T41" s="54">
        <f t="shared" si="0"/>
        <v>281039356</v>
      </c>
    </row>
    <row r="42" spans="1:20" ht="21.75" customHeight="1">
      <c r="A42" s="69" t="s">
        <v>253</v>
      </c>
      <c r="E42" s="66" t="s">
        <v>255</v>
      </c>
      <c r="H42" s="85">
        <v>23</v>
      </c>
      <c r="J42" s="54">
        <v>86349234148</v>
      </c>
      <c r="L42" s="54">
        <v>0</v>
      </c>
      <c r="N42" s="54">
        <f t="shared" si="1"/>
        <v>86349234148</v>
      </c>
      <c r="P42" s="54">
        <v>249535040693</v>
      </c>
      <c r="R42" s="54">
        <v>0</v>
      </c>
      <c r="T42" s="54">
        <f t="shared" si="0"/>
        <v>249535040693</v>
      </c>
    </row>
    <row r="43" spans="1:20" ht="21.75" customHeight="1">
      <c r="A43" s="69" t="s">
        <v>196</v>
      </c>
      <c r="E43" s="66" t="s">
        <v>198</v>
      </c>
      <c r="H43" s="85">
        <v>23</v>
      </c>
      <c r="J43" s="54">
        <v>267688121038</v>
      </c>
      <c r="L43" s="54">
        <v>0</v>
      </c>
      <c r="N43" s="54">
        <f t="shared" si="1"/>
        <v>267688121038</v>
      </c>
      <c r="P43" s="54">
        <v>809042708435</v>
      </c>
      <c r="R43" s="54">
        <v>0</v>
      </c>
      <c r="T43" s="54">
        <f t="shared" si="0"/>
        <v>809042708435</v>
      </c>
    </row>
    <row r="44" spans="1:20" ht="21.75" customHeight="1">
      <c r="A44" s="69" t="s">
        <v>250</v>
      </c>
      <c r="E44" s="66" t="s">
        <v>252</v>
      </c>
      <c r="H44" s="85">
        <v>23</v>
      </c>
      <c r="J44" s="54">
        <v>363254932144</v>
      </c>
      <c r="L44" s="54">
        <v>0</v>
      </c>
      <c r="N44" s="54">
        <f t="shared" si="1"/>
        <v>363254932144</v>
      </c>
      <c r="P44" s="54">
        <v>1054182695077</v>
      </c>
      <c r="R44" s="54">
        <v>0</v>
      </c>
      <c r="T44" s="54">
        <f t="shared" si="0"/>
        <v>1054182695077</v>
      </c>
    </row>
    <row r="45" spans="1:20" ht="21.75" customHeight="1">
      <c r="A45" s="69" t="s">
        <v>168</v>
      </c>
      <c r="E45" s="66" t="s">
        <v>170</v>
      </c>
      <c r="H45" s="85">
        <v>23</v>
      </c>
      <c r="J45" s="54">
        <v>209154388424</v>
      </c>
      <c r="L45" s="54">
        <v>0</v>
      </c>
      <c r="N45" s="54">
        <f t="shared" si="1"/>
        <v>209154388424</v>
      </c>
      <c r="P45" s="54">
        <v>639015608740</v>
      </c>
      <c r="R45" s="54">
        <v>0</v>
      </c>
      <c r="T45" s="54">
        <f t="shared" si="0"/>
        <v>639015608740</v>
      </c>
    </row>
    <row r="46" spans="1:20" ht="21.75" customHeight="1">
      <c r="A46" s="69" t="s">
        <v>111</v>
      </c>
      <c r="E46" s="66"/>
      <c r="H46" s="85">
        <v>0</v>
      </c>
      <c r="J46" s="54">
        <v>71679890550</v>
      </c>
      <c r="L46" s="54">
        <v>0</v>
      </c>
      <c r="N46" s="54">
        <f t="shared" si="1"/>
        <v>71679890550</v>
      </c>
      <c r="P46" s="54">
        <v>215039671650</v>
      </c>
      <c r="R46" s="54">
        <v>0</v>
      </c>
      <c r="T46" s="54">
        <f t="shared" si="0"/>
        <v>215039671650</v>
      </c>
    </row>
    <row r="47" spans="1:20" ht="21.75" customHeight="1">
      <c r="A47" s="69" t="s">
        <v>463</v>
      </c>
      <c r="E47" s="66"/>
      <c r="H47" s="85">
        <v>0</v>
      </c>
      <c r="J47" s="54">
        <v>106504051080</v>
      </c>
      <c r="L47" s="54">
        <v>0</v>
      </c>
      <c r="N47" s="54">
        <f t="shared" si="1"/>
        <v>106504051080</v>
      </c>
      <c r="P47" s="54">
        <v>319512153240</v>
      </c>
      <c r="R47" s="54">
        <v>0</v>
      </c>
      <c r="T47" s="54">
        <f t="shared" si="0"/>
        <v>319512153240</v>
      </c>
    </row>
    <row r="48" spans="1:20" ht="21.75" customHeight="1">
      <c r="A48" s="69" t="s">
        <v>114</v>
      </c>
      <c r="E48" s="66"/>
      <c r="H48" s="85">
        <v>0</v>
      </c>
      <c r="J48" s="54">
        <v>124895054340</v>
      </c>
      <c r="L48" s="54">
        <v>0</v>
      </c>
      <c r="N48" s="54">
        <f t="shared" si="1"/>
        <v>124895054340</v>
      </c>
      <c r="P48" s="54">
        <v>374685163020</v>
      </c>
      <c r="R48" s="54">
        <v>0</v>
      </c>
      <c r="T48" s="54">
        <f t="shared" si="0"/>
        <v>374685163020</v>
      </c>
    </row>
    <row r="49" spans="1:20" ht="21.75" customHeight="1">
      <c r="A49" s="69" t="s">
        <v>117</v>
      </c>
      <c r="E49" s="66"/>
      <c r="H49" s="85">
        <v>0</v>
      </c>
      <c r="J49" s="54">
        <v>4534883730</v>
      </c>
      <c r="L49" s="54">
        <v>0</v>
      </c>
      <c r="N49" s="54">
        <f t="shared" si="1"/>
        <v>4534883730</v>
      </c>
      <c r="P49" s="54">
        <v>13604651190</v>
      </c>
      <c r="R49" s="54">
        <v>0</v>
      </c>
      <c r="T49" s="54">
        <f t="shared" si="0"/>
        <v>13604651190</v>
      </c>
    </row>
    <row r="50" spans="1:20" ht="21.75" customHeight="1">
      <c r="A50" s="69" t="s">
        <v>120</v>
      </c>
      <c r="E50" s="66"/>
      <c r="H50" s="85">
        <v>0</v>
      </c>
      <c r="J50" s="54">
        <v>43540983600</v>
      </c>
      <c r="L50" s="54">
        <v>0</v>
      </c>
      <c r="N50" s="54">
        <f t="shared" si="1"/>
        <v>43540983600</v>
      </c>
      <c r="P50" s="54">
        <v>130622950800</v>
      </c>
      <c r="R50" s="54">
        <v>0</v>
      </c>
      <c r="T50" s="54">
        <f t="shared" si="0"/>
        <v>130622950800</v>
      </c>
    </row>
    <row r="51" spans="1:20" ht="21.75" customHeight="1">
      <c r="A51" s="69" t="s">
        <v>106</v>
      </c>
      <c r="E51" s="66"/>
      <c r="H51" s="85">
        <v>0</v>
      </c>
      <c r="J51" s="54">
        <v>14127123270</v>
      </c>
      <c r="L51" s="54">
        <v>0</v>
      </c>
      <c r="N51" s="54">
        <f t="shared" si="1"/>
        <v>14127123270</v>
      </c>
      <c r="P51" s="54">
        <v>42381369810</v>
      </c>
      <c r="R51" s="54">
        <v>0</v>
      </c>
      <c r="T51" s="54">
        <f t="shared" si="0"/>
        <v>42381369810</v>
      </c>
    </row>
    <row r="52" spans="1:20" ht="21.75" customHeight="1">
      <c r="A52" s="69" t="s">
        <v>102</v>
      </c>
      <c r="E52" s="66"/>
      <c r="H52" s="85">
        <v>0</v>
      </c>
      <c r="J52" s="54">
        <v>30402739740</v>
      </c>
      <c r="L52" s="54">
        <v>0</v>
      </c>
      <c r="N52" s="54">
        <f t="shared" si="1"/>
        <v>30402739740</v>
      </c>
      <c r="P52" s="54">
        <v>91208219220</v>
      </c>
      <c r="R52" s="54">
        <v>0</v>
      </c>
      <c r="T52" s="54">
        <f t="shared" si="0"/>
        <v>91208219220</v>
      </c>
    </row>
    <row r="53" spans="1:20" ht="21.75" customHeight="1">
      <c r="A53" s="69" t="s">
        <v>286</v>
      </c>
      <c r="E53" s="66" t="s">
        <v>288</v>
      </c>
      <c r="H53" s="85">
        <v>23</v>
      </c>
      <c r="J53" s="54">
        <f>28282884300+2473972590</f>
        <v>30756856890</v>
      </c>
      <c r="L53" s="54">
        <v>0</v>
      </c>
      <c r="N53" s="54">
        <f t="shared" si="1"/>
        <v>30756856890</v>
      </c>
      <c r="P53" s="54">
        <f>85081806900+7421917770</f>
        <v>92503724670</v>
      </c>
      <c r="R53" s="54">
        <v>0</v>
      </c>
      <c r="T53" s="54">
        <f t="shared" si="0"/>
        <v>92503724670</v>
      </c>
    </row>
    <row r="54" spans="1:20" ht="21.75" customHeight="1">
      <c r="A54" s="69" t="s">
        <v>223</v>
      </c>
      <c r="E54" s="66" t="s">
        <v>225</v>
      </c>
      <c r="H54" s="85">
        <v>23</v>
      </c>
      <c r="J54" s="54">
        <v>10872805183</v>
      </c>
      <c r="L54" s="54">
        <v>0</v>
      </c>
      <c r="N54" s="54">
        <f t="shared" si="1"/>
        <v>10872805183</v>
      </c>
      <c r="P54" s="54">
        <v>32376983922</v>
      </c>
      <c r="R54" s="54">
        <v>0</v>
      </c>
      <c r="T54" s="54">
        <f t="shared" si="0"/>
        <v>32376983922</v>
      </c>
    </row>
    <row r="55" spans="1:20" ht="21.75" customHeight="1">
      <c r="A55" s="69" t="s">
        <v>162</v>
      </c>
      <c r="E55" s="66" t="s">
        <v>164</v>
      </c>
      <c r="H55" s="85">
        <v>23</v>
      </c>
      <c r="J55" s="54">
        <v>55533511373</v>
      </c>
      <c r="L55" s="54">
        <v>0</v>
      </c>
      <c r="N55" s="54">
        <f t="shared" si="1"/>
        <v>55533511373</v>
      </c>
      <c r="P55" s="54">
        <v>169722029273</v>
      </c>
      <c r="R55" s="54">
        <v>0</v>
      </c>
      <c r="T55" s="54">
        <f t="shared" si="0"/>
        <v>169722029273</v>
      </c>
    </row>
    <row r="56" spans="1:20" ht="21.75" customHeight="1">
      <c r="A56" s="69" t="s">
        <v>214</v>
      </c>
      <c r="E56" s="66" t="s">
        <v>216</v>
      </c>
      <c r="H56" s="85">
        <v>23</v>
      </c>
      <c r="J56" s="54">
        <v>80029980184</v>
      </c>
      <c r="L56" s="54">
        <v>0</v>
      </c>
      <c r="N56" s="54">
        <f t="shared" si="1"/>
        <v>80029980184</v>
      </c>
      <c r="P56" s="54">
        <v>242975742403</v>
      </c>
      <c r="R56" s="54">
        <v>0</v>
      </c>
      <c r="T56" s="54">
        <f t="shared" si="0"/>
        <v>242975742403</v>
      </c>
    </row>
    <row r="57" spans="1:20" ht="21.75" customHeight="1">
      <c r="A57" s="69" t="s">
        <v>378</v>
      </c>
      <c r="E57" s="66" t="s">
        <v>430</v>
      </c>
      <c r="H57" s="85">
        <v>20.5</v>
      </c>
      <c r="J57" s="54">
        <v>0</v>
      </c>
      <c r="L57" s="54">
        <v>0</v>
      </c>
      <c r="N57" s="54">
        <f t="shared" si="1"/>
        <v>0</v>
      </c>
      <c r="P57" s="54">
        <v>443676311234</v>
      </c>
      <c r="R57" s="54">
        <v>0</v>
      </c>
      <c r="T57" s="54">
        <f t="shared" si="0"/>
        <v>443676311234</v>
      </c>
    </row>
    <row r="58" spans="1:20" ht="21.75" customHeight="1">
      <c r="A58" s="69" t="s">
        <v>193</v>
      </c>
      <c r="E58" s="66" t="s">
        <v>195</v>
      </c>
      <c r="H58" s="85">
        <v>23</v>
      </c>
      <c r="J58" s="54">
        <v>40261490984</v>
      </c>
      <c r="L58" s="54">
        <v>0</v>
      </c>
      <c r="N58" s="54">
        <f t="shared" si="1"/>
        <v>40261490984</v>
      </c>
      <c r="P58" s="54">
        <v>123011703839</v>
      </c>
      <c r="R58" s="54">
        <v>0</v>
      </c>
      <c r="T58" s="54">
        <f t="shared" si="0"/>
        <v>123011703839</v>
      </c>
    </row>
    <row r="59" spans="1:20" ht="21.75" customHeight="1">
      <c r="A59" s="69" t="s">
        <v>217</v>
      </c>
      <c r="E59" s="66" t="s">
        <v>219</v>
      </c>
      <c r="H59" s="85">
        <v>23</v>
      </c>
      <c r="J59" s="54">
        <v>12189787340</v>
      </c>
      <c r="L59" s="54">
        <v>0</v>
      </c>
      <c r="N59" s="54">
        <f t="shared" si="1"/>
        <v>12189787340</v>
      </c>
      <c r="P59" s="54">
        <v>37339339670</v>
      </c>
      <c r="R59" s="54">
        <v>0</v>
      </c>
      <c r="T59" s="54">
        <f t="shared" si="0"/>
        <v>37339339670</v>
      </c>
    </row>
    <row r="60" spans="1:20" ht="21.75" customHeight="1">
      <c r="A60" s="69" t="s">
        <v>229</v>
      </c>
      <c r="E60" s="66" t="s">
        <v>231</v>
      </c>
      <c r="H60" s="85">
        <v>23</v>
      </c>
      <c r="J60" s="54">
        <v>20426405720</v>
      </c>
      <c r="L60" s="54">
        <v>0</v>
      </c>
      <c r="N60" s="54">
        <f t="shared" si="1"/>
        <v>20426405720</v>
      </c>
      <c r="P60" s="54">
        <v>63403900760</v>
      </c>
      <c r="R60" s="54">
        <v>0</v>
      </c>
      <c r="T60" s="54">
        <f t="shared" si="0"/>
        <v>63403900760</v>
      </c>
    </row>
    <row r="61" spans="1:20" ht="21.75" customHeight="1">
      <c r="A61" s="69" t="s">
        <v>377</v>
      </c>
      <c r="E61" s="66" t="s">
        <v>431</v>
      </c>
      <c r="H61" s="85">
        <v>20.5</v>
      </c>
      <c r="J61" s="54">
        <v>0</v>
      </c>
      <c r="L61" s="54">
        <v>0</v>
      </c>
      <c r="N61" s="54">
        <f t="shared" si="1"/>
        <v>0</v>
      </c>
      <c r="P61" s="54">
        <v>431838125858</v>
      </c>
      <c r="R61" s="54">
        <v>0</v>
      </c>
      <c r="T61" s="54">
        <f t="shared" si="0"/>
        <v>431838125858</v>
      </c>
    </row>
    <row r="62" spans="1:20" ht="21.75" customHeight="1">
      <c r="A62" s="69" t="s">
        <v>298</v>
      </c>
      <c r="E62" s="66" t="s">
        <v>294</v>
      </c>
      <c r="H62" s="85">
        <v>18</v>
      </c>
      <c r="J62" s="54">
        <v>90858715055</v>
      </c>
      <c r="L62" s="54">
        <v>0</v>
      </c>
      <c r="N62" s="54">
        <f t="shared" si="1"/>
        <v>90858715055</v>
      </c>
      <c r="P62" s="54">
        <v>265668104383</v>
      </c>
      <c r="R62" s="54">
        <v>0</v>
      </c>
      <c r="T62" s="54">
        <f t="shared" si="0"/>
        <v>265668104383</v>
      </c>
    </row>
    <row r="63" spans="1:20" ht="21.75" customHeight="1">
      <c r="A63" s="69" t="s">
        <v>247</v>
      </c>
      <c r="E63" s="66" t="s">
        <v>249</v>
      </c>
      <c r="H63" s="85">
        <v>20.5</v>
      </c>
      <c r="J63" s="54">
        <v>84832019</v>
      </c>
      <c r="L63" s="54">
        <v>0</v>
      </c>
      <c r="N63" s="54">
        <f t="shared" si="1"/>
        <v>84832019</v>
      </c>
      <c r="P63" s="54">
        <v>260577185</v>
      </c>
      <c r="R63" s="54">
        <v>0</v>
      </c>
      <c r="T63" s="54">
        <f t="shared" si="0"/>
        <v>260577185</v>
      </c>
    </row>
    <row r="64" spans="1:20" ht="21.75" customHeight="1">
      <c r="A64" s="69" t="s">
        <v>205</v>
      </c>
      <c r="E64" s="66" t="s">
        <v>207</v>
      </c>
      <c r="H64" s="85">
        <v>18</v>
      </c>
      <c r="J64" s="54">
        <v>65880970711</v>
      </c>
      <c r="L64" s="54">
        <v>0</v>
      </c>
      <c r="N64" s="54">
        <f t="shared" si="1"/>
        <v>65880970711</v>
      </c>
      <c r="P64" s="54">
        <v>195840610334</v>
      </c>
      <c r="R64" s="54">
        <v>0</v>
      </c>
      <c r="T64" s="54">
        <f t="shared" si="0"/>
        <v>195840610334</v>
      </c>
    </row>
    <row r="65" spans="1:20" ht="21.75" customHeight="1">
      <c r="A65" s="69" t="s">
        <v>244</v>
      </c>
      <c r="E65" s="66" t="s">
        <v>246</v>
      </c>
      <c r="H65" s="85">
        <v>20.5</v>
      </c>
      <c r="J65" s="54">
        <v>3545418908</v>
      </c>
      <c r="L65" s="54">
        <v>0</v>
      </c>
      <c r="N65" s="54">
        <f t="shared" si="1"/>
        <v>3545418908</v>
      </c>
      <c r="P65" s="54">
        <v>10358920740</v>
      </c>
      <c r="R65" s="54">
        <v>0</v>
      </c>
      <c r="T65" s="54">
        <f t="shared" si="0"/>
        <v>10358920740</v>
      </c>
    </row>
    <row r="66" spans="1:20" ht="21.75" customHeight="1">
      <c r="A66" s="69" t="s">
        <v>385</v>
      </c>
      <c r="E66" s="66" t="s">
        <v>432</v>
      </c>
      <c r="H66" s="85">
        <v>20.5</v>
      </c>
      <c r="J66" s="54">
        <v>0</v>
      </c>
      <c r="L66" s="54">
        <v>0</v>
      </c>
      <c r="N66" s="54">
        <f t="shared" si="1"/>
        <v>0</v>
      </c>
      <c r="P66" s="54">
        <v>11032146681</v>
      </c>
      <c r="R66" s="54">
        <v>0</v>
      </c>
      <c r="T66" s="54">
        <f t="shared" si="0"/>
        <v>11032146681</v>
      </c>
    </row>
    <row r="67" spans="1:20" ht="21.75" customHeight="1">
      <c r="A67" s="69" t="s">
        <v>226</v>
      </c>
      <c r="E67" s="66" t="s">
        <v>228</v>
      </c>
      <c r="H67" s="85">
        <v>23</v>
      </c>
      <c r="J67" s="54">
        <v>42276558407</v>
      </c>
      <c r="L67" s="54">
        <v>0</v>
      </c>
      <c r="N67" s="54">
        <f t="shared" si="1"/>
        <v>42276558407</v>
      </c>
      <c r="P67" s="54">
        <v>124093783084</v>
      </c>
      <c r="R67" s="54">
        <v>0</v>
      </c>
      <c r="T67" s="54">
        <f t="shared" si="0"/>
        <v>124093783084</v>
      </c>
    </row>
    <row r="68" spans="1:20" ht="21.75" customHeight="1">
      <c r="A68" s="69" t="s">
        <v>241</v>
      </c>
      <c r="E68" s="66" t="s">
        <v>243</v>
      </c>
      <c r="H68" s="85">
        <v>20.5</v>
      </c>
      <c r="J68" s="54">
        <v>82951284500</v>
      </c>
      <c r="L68" s="54">
        <v>0</v>
      </c>
      <c r="N68" s="54">
        <f t="shared" si="1"/>
        <v>82951284500</v>
      </c>
      <c r="P68" s="54">
        <v>240218579000</v>
      </c>
      <c r="R68" s="54">
        <v>0</v>
      </c>
      <c r="T68" s="54">
        <f t="shared" si="0"/>
        <v>240218579000</v>
      </c>
    </row>
    <row r="69" spans="1:20" ht="21.75" customHeight="1">
      <c r="A69" s="69" t="s">
        <v>202</v>
      </c>
      <c r="E69" s="66" t="s">
        <v>204</v>
      </c>
      <c r="H69" s="85">
        <v>18</v>
      </c>
      <c r="J69" s="54">
        <v>49201170330</v>
      </c>
      <c r="L69" s="54">
        <v>0</v>
      </c>
      <c r="N69" s="54">
        <f t="shared" si="1"/>
        <v>49201170330</v>
      </c>
      <c r="P69" s="54">
        <v>148450589280</v>
      </c>
      <c r="R69" s="54">
        <v>0</v>
      </c>
      <c r="T69" s="54">
        <f t="shared" si="0"/>
        <v>148450589280</v>
      </c>
    </row>
    <row r="70" spans="1:20" ht="21.75" customHeight="1">
      <c r="A70" s="69" t="s">
        <v>187</v>
      </c>
      <c r="E70" s="66" t="s">
        <v>189</v>
      </c>
      <c r="H70" s="85">
        <v>23</v>
      </c>
      <c r="J70" s="54">
        <v>39334545070</v>
      </c>
      <c r="L70" s="54">
        <v>0</v>
      </c>
      <c r="N70" s="54">
        <f t="shared" si="1"/>
        <v>39334545070</v>
      </c>
      <c r="P70" s="54">
        <v>120186007002</v>
      </c>
      <c r="R70" s="54">
        <v>0</v>
      </c>
      <c r="T70" s="54">
        <f t="shared" si="0"/>
        <v>120186007002</v>
      </c>
    </row>
    <row r="71" spans="1:20" ht="21.75" customHeight="1">
      <c r="A71" s="69" t="s">
        <v>238</v>
      </c>
      <c r="E71" s="66" t="s">
        <v>240</v>
      </c>
      <c r="H71" s="85">
        <v>20.5</v>
      </c>
      <c r="J71" s="54">
        <v>87681581</v>
      </c>
      <c r="L71" s="54">
        <v>0</v>
      </c>
      <c r="N71" s="54">
        <f t="shared" si="1"/>
        <v>87681581</v>
      </c>
      <c r="P71" s="54">
        <v>254457216</v>
      </c>
      <c r="R71" s="54">
        <v>0</v>
      </c>
      <c r="T71" s="54">
        <f t="shared" si="0"/>
        <v>254457216</v>
      </c>
    </row>
    <row r="72" spans="1:20" ht="21.75" customHeight="1">
      <c r="A72" s="69" t="s">
        <v>175</v>
      </c>
      <c r="E72" s="66" t="s">
        <v>177</v>
      </c>
      <c r="H72" s="85">
        <v>23</v>
      </c>
      <c r="J72" s="54">
        <v>27474780488</v>
      </c>
      <c r="L72" s="54">
        <v>0</v>
      </c>
      <c r="N72" s="54">
        <f t="shared" si="1"/>
        <v>27474780488</v>
      </c>
      <c r="P72" s="54">
        <v>84871467253</v>
      </c>
      <c r="R72" s="54">
        <v>0</v>
      </c>
      <c r="T72" s="54">
        <f t="shared" si="0"/>
        <v>84871467253</v>
      </c>
    </row>
    <row r="73" spans="1:20" ht="21.75" customHeight="1">
      <c r="A73" s="69" t="s">
        <v>389</v>
      </c>
      <c r="E73" s="66" t="s">
        <v>433</v>
      </c>
      <c r="H73" s="85">
        <v>18</v>
      </c>
      <c r="J73" s="54">
        <v>175446597960</v>
      </c>
      <c r="L73" s="54">
        <v>0</v>
      </c>
      <c r="N73" s="54">
        <f t="shared" si="1"/>
        <v>175446597960</v>
      </c>
      <c r="P73" s="54">
        <v>526339793940</v>
      </c>
      <c r="R73" s="54">
        <v>0</v>
      </c>
      <c r="T73" s="54">
        <f t="shared" si="0"/>
        <v>526339793940</v>
      </c>
    </row>
    <row r="74" spans="1:20" ht="21.75" customHeight="1">
      <c r="A74" s="69" t="s">
        <v>390</v>
      </c>
      <c r="E74" s="66" t="s">
        <v>434</v>
      </c>
      <c r="H74" s="85">
        <v>18</v>
      </c>
      <c r="J74" s="54">
        <v>43861236570</v>
      </c>
      <c r="L74" s="54">
        <v>0</v>
      </c>
      <c r="N74" s="54">
        <f t="shared" si="1"/>
        <v>43861236570</v>
      </c>
      <c r="P74" s="54">
        <v>131583709811</v>
      </c>
      <c r="R74" s="54">
        <v>0</v>
      </c>
      <c r="T74" s="54">
        <f t="shared" si="0"/>
        <v>131583709811</v>
      </c>
    </row>
    <row r="75" spans="1:20" ht="21.75" customHeight="1">
      <c r="A75" s="69" t="s">
        <v>190</v>
      </c>
      <c r="E75" s="66" t="s">
        <v>192</v>
      </c>
      <c r="H75" s="85">
        <v>18</v>
      </c>
      <c r="J75" s="54">
        <v>111182126622</v>
      </c>
      <c r="L75" s="54">
        <v>0</v>
      </c>
      <c r="N75" s="54">
        <f t="shared" si="1"/>
        <v>111182126622</v>
      </c>
      <c r="P75" s="54">
        <v>336004818767</v>
      </c>
      <c r="R75" s="54">
        <v>0</v>
      </c>
      <c r="T75" s="54">
        <f t="shared" si="0"/>
        <v>336004818767</v>
      </c>
    </row>
    <row r="76" spans="1:20" ht="21.75" customHeight="1">
      <c r="A76" s="69" t="s">
        <v>178</v>
      </c>
      <c r="E76" s="66" t="s">
        <v>180</v>
      </c>
      <c r="H76" s="85">
        <v>21</v>
      </c>
      <c r="J76" s="54">
        <v>167016902700</v>
      </c>
      <c r="L76" s="54">
        <v>0</v>
      </c>
      <c r="N76" s="54">
        <f t="shared" ref="N76:N92" si="2">J76-L76</f>
        <v>167016902700</v>
      </c>
      <c r="P76" s="54">
        <v>490792761931</v>
      </c>
      <c r="R76" s="54">
        <v>0</v>
      </c>
      <c r="T76" s="54">
        <f t="shared" ref="T76:T92" si="3">P76-R76</f>
        <v>490792761931</v>
      </c>
    </row>
    <row r="77" spans="1:20" ht="21.75" customHeight="1">
      <c r="A77" s="69" t="s">
        <v>391</v>
      </c>
      <c r="E77" s="66" t="s">
        <v>435</v>
      </c>
      <c r="H77" s="85">
        <v>18</v>
      </c>
      <c r="J77" s="54">
        <v>0</v>
      </c>
      <c r="L77" s="54">
        <v>0</v>
      </c>
      <c r="N77" s="54">
        <f t="shared" si="2"/>
        <v>0</v>
      </c>
      <c r="P77" s="54">
        <v>128</v>
      </c>
      <c r="R77" s="54">
        <v>0</v>
      </c>
      <c r="T77" s="54">
        <f t="shared" si="3"/>
        <v>128</v>
      </c>
    </row>
    <row r="78" spans="1:20" ht="21.75" customHeight="1">
      <c r="A78" s="69" t="s">
        <v>381</v>
      </c>
      <c r="E78" s="66" t="s">
        <v>436</v>
      </c>
      <c r="H78" s="85">
        <v>18</v>
      </c>
      <c r="J78" s="54">
        <v>410920701462</v>
      </c>
      <c r="L78" s="54">
        <v>0</v>
      </c>
      <c r="N78" s="54">
        <f t="shared" si="2"/>
        <v>410920701462</v>
      </c>
      <c r="P78" s="54">
        <v>415863078502</v>
      </c>
      <c r="R78" s="54">
        <v>0</v>
      </c>
      <c r="T78" s="54">
        <f t="shared" si="3"/>
        <v>415863078502</v>
      </c>
    </row>
    <row r="79" spans="1:20" ht="21.75" customHeight="1">
      <c r="A79" s="69" t="s">
        <v>300</v>
      </c>
      <c r="E79" s="66" t="s">
        <v>302</v>
      </c>
      <c r="H79" s="85">
        <v>18</v>
      </c>
      <c r="J79" s="54">
        <v>12942156734</v>
      </c>
      <c r="L79" s="54">
        <v>0</v>
      </c>
      <c r="N79" s="54">
        <f t="shared" si="2"/>
        <v>12942156734</v>
      </c>
      <c r="P79" s="54">
        <v>12942156734</v>
      </c>
      <c r="R79" s="54">
        <v>0</v>
      </c>
      <c r="T79" s="54">
        <f t="shared" si="3"/>
        <v>12942156734</v>
      </c>
    </row>
    <row r="80" spans="1:20" ht="21.75" customHeight="1">
      <c r="A80" s="69" t="s">
        <v>131</v>
      </c>
      <c r="E80" s="66" t="s">
        <v>133</v>
      </c>
      <c r="H80" s="85">
        <v>18</v>
      </c>
      <c r="J80" s="54">
        <v>539916306916</v>
      </c>
      <c r="L80" s="54">
        <v>0</v>
      </c>
      <c r="N80" s="54">
        <f t="shared" si="2"/>
        <v>539916306916</v>
      </c>
      <c r="P80" s="54">
        <v>540647025984</v>
      </c>
      <c r="R80" s="54">
        <v>0</v>
      </c>
      <c r="T80" s="54">
        <f t="shared" si="3"/>
        <v>540647025984</v>
      </c>
    </row>
    <row r="81" spans="1:20" ht="21.75" customHeight="1">
      <c r="A81" s="69" t="s">
        <v>380</v>
      </c>
      <c r="E81" s="66" t="s">
        <v>437</v>
      </c>
      <c r="H81" s="85">
        <v>18</v>
      </c>
      <c r="J81" s="54">
        <v>185669363503</v>
      </c>
      <c r="L81" s="54">
        <v>0</v>
      </c>
      <c r="N81" s="54">
        <f t="shared" si="2"/>
        <v>185669363503</v>
      </c>
      <c r="P81" s="54">
        <v>189239533195</v>
      </c>
      <c r="R81" s="54">
        <v>0</v>
      </c>
      <c r="T81" s="54">
        <f t="shared" si="3"/>
        <v>189239533195</v>
      </c>
    </row>
    <row r="82" spans="1:20" ht="21.75" customHeight="1">
      <c r="A82" s="69" t="s">
        <v>181</v>
      </c>
      <c r="E82" s="66" t="s">
        <v>183</v>
      </c>
      <c r="H82" s="85">
        <v>18.5</v>
      </c>
      <c r="J82" s="54">
        <v>205293476500</v>
      </c>
      <c r="L82" s="54">
        <v>0</v>
      </c>
      <c r="N82" s="54">
        <f t="shared" si="2"/>
        <v>205293476500</v>
      </c>
      <c r="P82" s="54">
        <v>625501304068</v>
      </c>
      <c r="R82" s="54">
        <v>0</v>
      </c>
      <c r="T82" s="54">
        <f t="shared" si="3"/>
        <v>625501304068</v>
      </c>
    </row>
    <row r="83" spans="1:20" ht="21.75" customHeight="1">
      <c r="A83" s="69" t="s">
        <v>392</v>
      </c>
      <c r="E83" s="66" t="s">
        <v>438</v>
      </c>
      <c r="H83" s="85">
        <v>18</v>
      </c>
      <c r="J83" s="54">
        <v>457332858398</v>
      </c>
      <c r="L83" s="54">
        <v>0</v>
      </c>
      <c r="N83" s="54">
        <f t="shared" si="2"/>
        <v>457332858398</v>
      </c>
      <c r="P83" s="54">
        <v>457332858463</v>
      </c>
      <c r="R83" s="54">
        <v>0</v>
      </c>
      <c r="T83" s="54">
        <f t="shared" si="3"/>
        <v>457332858463</v>
      </c>
    </row>
    <row r="84" spans="1:20" ht="21.75" customHeight="1">
      <c r="A84" s="69" t="s">
        <v>379</v>
      </c>
      <c r="E84" s="66" t="s">
        <v>439</v>
      </c>
      <c r="H84" s="85">
        <v>18</v>
      </c>
      <c r="J84" s="54">
        <v>37175771651</v>
      </c>
      <c r="L84" s="54">
        <v>0</v>
      </c>
      <c r="N84" s="54">
        <f t="shared" si="2"/>
        <v>37175771651</v>
      </c>
      <c r="P84" s="54">
        <v>46289948019</v>
      </c>
      <c r="R84" s="54">
        <v>0</v>
      </c>
      <c r="T84" s="54">
        <f t="shared" si="3"/>
        <v>46289948019</v>
      </c>
    </row>
    <row r="85" spans="1:20" ht="21.75" customHeight="1">
      <c r="A85" s="69" t="s">
        <v>235</v>
      </c>
      <c r="E85" s="66" t="s">
        <v>237</v>
      </c>
      <c r="H85" s="85">
        <v>18</v>
      </c>
      <c r="J85" s="54">
        <v>84937356374</v>
      </c>
      <c r="L85" s="54">
        <v>0</v>
      </c>
      <c r="N85" s="54">
        <f t="shared" si="2"/>
        <v>84937356374</v>
      </c>
      <c r="P85" s="54">
        <v>259922066430</v>
      </c>
      <c r="R85" s="54">
        <v>0</v>
      </c>
      <c r="T85" s="54">
        <f t="shared" si="3"/>
        <v>259922066430</v>
      </c>
    </row>
    <row r="86" spans="1:20" ht="21.75" customHeight="1">
      <c r="A86" s="69" t="s">
        <v>220</v>
      </c>
      <c r="E86" s="66" t="s">
        <v>222</v>
      </c>
      <c r="H86" s="85">
        <v>18</v>
      </c>
      <c r="J86" s="54">
        <v>74917236278</v>
      </c>
      <c r="L86" s="54">
        <v>0</v>
      </c>
      <c r="N86" s="54">
        <f t="shared" si="2"/>
        <v>74917236278</v>
      </c>
      <c r="P86" s="54">
        <v>221710484405</v>
      </c>
      <c r="R86" s="54">
        <v>0</v>
      </c>
      <c r="T86" s="54">
        <f t="shared" si="3"/>
        <v>221710484405</v>
      </c>
    </row>
    <row r="87" spans="1:20" ht="21.75" customHeight="1">
      <c r="A87" s="69" t="s">
        <v>184</v>
      </c>
      <c r="E87" s="66" t="s">
        <v>186</v>
      </c>
      <c r="H87" s="85">
        <v>18</v>
      </c>
      <c r="J87" s="54">
        <v>143134597886</v>
      </c>
      <c r="L87" s="54">
        <v>0</v>
      </c>
      <c r="N87" s="54">
        <f t="shared" si="2"/>
        <v>143134597886</v>
      </c>
      <c r="P87" s="54">
        <v>425719206031</v>
      </c>
      <c r="R87" s="54">
        <v>0</v>
      </c>
      <c r="T87" s="54">
        <f t="shared" si="3"/>
        <v>425719206031</v>
      </c>
    </row>
    <row r="88" spans="1:20" ht="21.75" customHeight="1">
      <c r="A88" s="69" t="s">
        <v>393</v>
      </c>
      <c r="E88" s="66" t="s">
        <v>440</v>
      </c>
      <c r="H88" s="85">
        <v>18</v>
      </c>
      <c r="J88" s="54">
        <v>70895095102</v>
      </c>
      <c r="L88" s="54">
        <v>0</v>
      </c>
      <c r="N88" s="54">
        <f t="shared" si="2"/>
        <v>70895095102</v>
      </c>
      <c r="P88" s="54">
        <v>70895095181</v>
      </c>
      <c r="R88" s="54">
        <v>0</v>
      </c>
      <c r="T88" s="54">
        <f t="shared" si="3"/>
        <v>70895095181</v>
      </c>
    </row>
    <row r="89" spans="1:20" ht="21.75" customHeight="1">
      <c r="A89" s="69" t="s">
        <v>165</v>
      </c>
      <c r="E89" s="66" t="s">
        <v>167</v>
      </c>
      <c r="H89" s="85">
        <v>18</v>
      </c>
      <c r="J89" s="54">
        <v>51127264560</v>
      </c>
      <c r="L89" s="54">
        <v>0</v>
      </c>
      <c r="N89" s="54">
        <f t="shared" si="2"/>
        <v>51127264560</v>
      </c>
      <c r="P89" s="54">
        <v>150954246347</v>
      </c>
      <c r="R89" s="54">
        <v>0</v>
      </c>
      <c r="T89" s="54">
        <f t="shared" si="3"/>
        <v>150954246347</v>
      </c>
    </row>
    <row r="90" spans="1:20" ht="21.75" customHeight="1">
      <c r="A90" s="69" t="s">
        <v>128</v>
      </c>
      <c r="E90" s="66" t="s">
        <v>130</v>
      </c>
      <c r="H90" s="85">
        <v>18</v>
      </c>
      <c r="J90" s="54">
        <f>163294698513+8500</f>
        <v>163294707013</v>
      </c>
      <c r="L90" s="54">
        <v>0</v>
      </c>
      <c r="N90" s="54">
        <f t="shared" si="2"/>
        <v>163294707013</v>
      </c>
      <c r="P90" s="54">
        <v>482893417747</v>
      </c>
      <c r="R90" s="54">
        <v>0</v>
      </c>
      <c r="T90" s="54">
        <f t="shared" si="3"/>
        <v>482893417747</v>
      </c>
    </row>
    <row r="91" spans="1:20" ht="21.75" customHeight="1">
      <c r="A91" s="69" t="s">
        <v>394</v>
      </c>
      <c r="E91" s="66" t="s">
        <v>441</v>
      </c>
      <c r="H91" s="85">
        <v>18</v>
      </c>
      <c r="J91" s="54">
        <v>219643761913</v>
      </c>
      <c r="L91" s="54">
        <v>0</v>
      </c>
      <c r="N91" s="54">
        <f t="shared" si="2"/>
        <v>219643761913</v>
      </c>
      <c r="P91" s="54">
        <v>219643761993</v>
      </c>
      <c r="R91" s="54">
        <v>0</v>
      </c>
      <c r="T91" s="54">
        <f t="shared" si="3"/>
        <v>219643761993</v>
      </c>
    </row>
    <row r="92" spans="1:20" ht="21.75" customHeight="1">
      <c r="A92" s="86" t="s">
        <v>306</v>
      </c>
      <c r="E92" s="66" t="s">
        <v>308</v>
      </c>
      <c r="H92" s="85">
        <v>18</v>
      </c>
      <c r="J92" s="87">
        <v>19081014918</v>
      </c>
      <c r="L92" s="87">
        <v>0</v>
      </c>
      <c r="N92" s="54">
        <f t="shared" si="2"/>
        <v>19081014918</v>
      </c>
      <c r="P92" s="87">
        <v>19081014918</v>
      </c>
      <c r="R92" s="87">
        <v>0</v>
      </c>
      <c r="T92" s="54">
        <f t="shared" si="3"/>
        <v>19081014918</v>
      </c>
    </row>
    <row r="93" spans="1:20" ht="21.75" customHeight="1">
      <c r="A93" s="88" t="s">
        <v>55</v>
      </c>
      <c r="C93" s="54"/>
      <c r="E93" s="54"/>
      <c r="H93" s="54"/>
      <c r="J93" s="89">
        <f>SUM(J8:J92)</f>
        <v>18599243759268</v>
      </c>
      <c r="L93" s="89">
        <v>0</v>
      </c>
      <c r="N93" s="89">
        <f>SUM(N8:N92)</f>
        <v>18599243759268</v>
      </c>
      <c r="P93" s="89">
        <f>SUM(P8:P92)</f>
        <v>39625079256811</v>
      </c>
      <c r="R93" s="89">
        <f>SUM(R8:R92)</f>
        <v>0</v>
      </c>
      <c r="T93" s="89">
        <f>SUM(T8:T92)</f>
        <v>39625079256811</v>
      </c>
    </row>
    <row r="95" spans="1:20">
      <c r="J95" s="77"/>
    </row>
    <row r="96" spans="1:20">
      <c r="J96" s="77"/>
    </row>
    <row r="97" spans="10:16">
      <c r="J97" s="77"/>
      <c r="P97" s="77"/>
    </row>
    <row r="98" spans="10:16">
      <c r="J98" s="77"/>
      <c r="P98" s="77"/>
    </row>
    <row r="99" spans="10:16">
      <c r="J99" s="77"/>
      <c r="P99" s="77"/>
    </row>
    <row r="104" spans="10:16">
      <c r="P104" s="77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honeticPr fontId="6" type="noConversion"/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6"/>
  <sheetViews>
    <sheetView rightToLeft="1" workbookViewId="0">
      <selection activeCell="C25" sqref="C25:G27"/>
    </sheetView>
  </sheetViews>
  <sheetFormatPr defaultRowHeight="12.75"/>
  <cols>
    <col min="1" max="1" width="39" customWidth="1"/>
    <col min="2" max="2" width="1.28515625" customWidth="1"/>
    <col min="3" max="3" width="17.7109375" style="10" bestFit="1" customWidth="1"/>
    <col min="4" max="4" width="1.28515625" style="10" customWidth="1"/>
    <col min="5" max="5" width="16.42578125" style="10" bestFit="1" customWidth="1"/>
    <col min="6" max="6" width="1.28515625" style="10" customWidth="1"/>
    <col min="7" max="7" width="17.85546875" style="10" bestFit="1" customWidth="1"/>
    <col min="8" max="8" width="1.28515625" style="10" customWidth="1"/>
    <col min="9" max="9" width="19" style="10" bestFit="1" customWidth="1"/>
    <col min="10" max="10" width="1.28515625" style="10" customWidth="1"/>
    <col min="11" max="11" width="15" style="10" bestFit="1" customWidth="1"/>
    <col min="12" max="12" width="1.28515625" style="10" customWidth="1"/>
    <col min="13" max="13" width="18.7109375" style="10" bestFit="1" customWidth="1"/>
    <col min="14" max="14" width="0.28515625" customWidth="1"/>
  </cols>
  <sheetData>
    <row r="1" spans="1:13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1.75" customHeight="1">
      <c r="A2" s="45" t="s">
        <v>333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14.45" customHeight="1"/>
    <row r="5" spans="1:13" ht="14.45" customHeight="1">
      <c r="A5" s="46" t="s">
        <v>442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ht="14.45" customHeight="1">
      <c r="A6" s="42" t="s">
        <v>336</v>
      </c>
      <c r="C6" s="42" t="s">
        <v>352</v>
      </c>
      <c r="D6" s="42"/>
      <c r="E6" s="42"/>
      <c r="F6" s="42"/>
      <c r="G6" s="42"/>
      <c r="I6" s="42" t="s">
        <v>353</v>
      </c>
      <c r="J6" s="42"/>
      <c r="K6" s="42"/>
      <c r="L6" s="42"/>
      <c r="M6" s="42"/>
    </row>
    <row r="7" spans="1:13" ht="29.1" customHeight="1">
      <c r="A7" s="42"/>
      <c r="C7" s="9" t="s">
        <v>425</v>
      </c>
      <c r="D7" s="11"/>
      <c r="E7" s="9" t="s">
        <v>418</v>
      </c>
      <c r="F7" s="11"/>
      <c r="G7" s="9" t="s">
        <v>426</v>
      </c>
      <c r="I7" s="9" t="s">
        <v>425</v>
      </c>
      <c r="J7" s="11"/>
      <c r="K7" s="9" t="s">
        <v>418</v>
      </c>
      <c r="L7" s="11"/>
      <c r="M7" s="9" t="s">
        <v>426</v>
      </c>
    </row>
    <row r="8" spans="1:13" ht="21.75" customHeight="1">
      <c r="A8" s="5" t="s">
        <v>458</v>
      </c>
      <c r="C8" s="12">
        <v>1721971376599</v>
      </c>
      <c r="E8" s="12">
        <v>117953142</v>
      </c>
      <c r="G8" s="12">
        <v>1721853423457</v>
      </c>
      <c r="I8" s="12">
        <v>4925689832443</v>
      </c>
      <c r="K8" s="12">
        <v>393235109</v>
      </c>
      <c r="M8" s="12">
        <v>4925296597334</v>
      </c>
    </row>
    <row r="9" spans="1:13" ht="21.75" customHeight="1">
      <c r="A9" s="6" t="s">
        <v>451</v>
      </c>
      <c r="C9" s="14">
        <v>65817830580</v>
      </c>
      <c r="E9" s="14">
        <v>-181509177</v>
      </c>
      <c r="G9" s="14">
        <v>65999339757</v>
      </c>
      <c r="I9" s="14">
        <v>220641255845</v>
      </c>
      <c r="K9" s="14">
        <v>84483550</v>
      </c>
      <c r="M9" s="14">
        <v>220556772295</v>
      </c>
    </row>
    <row r="10" spans="1:13" ht="21.75" customHeight="1">
      <c r="A10" s="6" t="s">
        <v>459</v>
      </c>
      <c r="C10" s="14">
        <v>320936359831</v>
      </c>
      <c r="E10" s="14">
        <v>791875378</v>
      </c>
      <c r="G10" s="14">
        <v>320144484453</v>
      </c>
      <c r="I10" s="14">
        <v>746967843569</v>
      </c>
      <c r="K10" s="14">
        <v>1900572965</v>
      </c>
      <c r="M10" s="14">
        <v>745067270604</v>
      </c>
    </row>
    <row r="11" spans="1:13" ht="21.75" customHeight="1">
      <c r="A11" s="6" t="s">
        <v>450</v>
      </c>
      <c r="C11" s="14">
        <v>16291905978</v>
      </c>
      <c r="E11" s="14">
        <v>1</v>
      </c>
      <c r="G11" s="14">
        <v>16291905977</v>
      </c>
      <c r="I11" s="14">
        <v>48871883610</v>
      </c>
      <c r="K11" s="14">
        <v>80067288</v>
      </c>
      <c r="M11" s="14">
        <v>48791816322</v>
      </c>
    </row>
    <row r="12" spans="1:13" ht="21.75" customHeight="1">
      <c r="A12" s="6" t="s">
        <v>453</v>
      </c>
      <c r="C12" s="14">
        <v>470727027005</v>
      </c>
      <c r="E12" s="14">
        <v>-2875452287</v>
      </c>
      <c r="G12" s="14">
        <v>473602479292</v>
      </c>
      <c r="I12" s="14">
        <v>2305480565403</v>
      </c>
      <c r="K12" s="14">
        <v>1154555480</v>
      </c>
      <c r="M12" s="14">
        <v>2304326009923</v>
      </c>
    </row>
    <row r="13" spans="1:13" ht="21.75" customHeight="1">
      <c r="A13" s="6" t="s">
        <v>454</v>
      </c>
      <c r="C13" s="14">
        <v>1126289523651</v>
      </c>
      <c r="E13" s="14">
        <v>60382774</v>
      </c>
      <c r="G13" s="14">
        <v>1126229140877</v>
      </c>
      <c r="I13" s="14">
        <v>3390709311337</v>
      </c>
      <c r="K13" s="14">
        <v>4799780678</v>
      </c>
      <c r="M13" s="14">
        <v>3385909530659</v>
      </c>
    </row>
    <row r="14" spans="1:13" ht="21.75" customHeight="1">
      <c r="A14" s="6" t="s">
        <v>455</v>
      </c>
      <c r="C14" s="14">
        <v>305994858659</v>
      </c>
      <c r="E14" s="14">
        <v>7198040</v>
      </c>
      <c r="G14" s="14">
        <v>305987660619</v>
      </c>
      <c r="I14" s="14">
        <v>771298238040</v>
      </c>
      <c r="K14" s="14">
        <v>1347929868</v>
      </c>
      <c r="M14" s="14">
        <v>769950308172</v>
      </c>
    </row>
    <row r="15" spans="1:13" ht="21.75" customHeight="1">
      <c r="A15" s="6" t="s">
        <v>20</v>
      </c>
      <c r="C15" s="14">
        <v>606305098898</v>
      </c>
      <c r="E15" s="14">
        <v>1554043783</v>
      </c>
      <c r="G15" s="14">
        <v>604751055115</v>
      </c>
      <c r="I15" s="14">
        <v>1837872551867</v>
      </c>
      <c r="K15" s="14">
        <v>4180203799</v>
      </c>
      <c r="M15" s="14">
        <v>1833692348068</v>
      </c>
    </row>
    <row r="16" spans="1:13" ht="21.75" customHeight="1">
      <c r="A16" s="6" t="s">
        <v>457</v>
      </c>
      <c r="C16" s="14">
        <v>2961288399</v>
      </c>
      <c r="E16" s="14">
        <v>-2879958</v>
      </c>
      <c r="G16" s="14">
        <v>2964168357</v>
      </c>
      <c r="I16" s="14">
        <v>236102618991</v>
      </c>
      <c r="K16" s="14">
        <v>0</v>
      </c>
      <c r="M16" s="14">
        <v>236102618991</v>
      </c>
    </row>
    <row r="17" spans="1:13" ht="21.75" customHeight="1">
      <c r="A17" s="6" t="s">
        <v>460</v>
      </c>
      <c r="C17" s="14">
        <v>0</v>
      </c>
      <c r="E17" s="14">
        <v>0</v>
      </c>
      <c r="G17" s="14">
        <v>0</v>
      </c>
      <c r="I17" s="14">
        <v>211130316</v>
      </c>
      <c r="K17" s="14">
        <v>0</v>
      </c>
      <c r="M17" s="14">
        <v>211130316</v>
      </c>
    </row>
    <row r="18" spans="1:13" ht="21.75" customHeight="1">
      <c r="A18" s="6" t="s">
        <v>461</v>
      </c>
      <c r="C18" s="14">
        <v>0</v>
      </c>
      <c r="E18" s="14">
        <v>0</v>
      </c>
      <c r="G18" s="14">
        <v>0</v>
      </c>
      <c r="I18" s="14">
        <v>9969490</v>
      </c>
      <c r="K18" s="14">
        <v>0</v>
      </c>
      <c r="M18" s="14">
        <v>9969490</v>
      </c>
    </row>
    <row r="19" spans="1:13" ht="21.75" customHeight="1">
      <c r="A19" s="6" t="s">
        <v>456</v>
      </c>
      <c r="C19" s="14">
        <v>2360</v>
      </c>
      <c r="E19" s="14">
        <v>0</v>
      </c>
      <c r="G19" s="14">
        <v>2360</v>
      </c>
      <c r="I19" s="14">
        <v>5808</v>
      </c>
      <c r="K19" s="14">
        <v>0</v>
      </c>
      <c r="M19" s="14">
        <v>5808</v>
      </c>
    </row>
    <row r="20" spans="1:13" ht="21.75" customHeight="1">
      <c r="A20" s="6" t="s">
        <v>462</v>
      </c>
      <c r="C20" s="14">
        <v>0</v>
      </c>
      <c r="E20" s="14">
        <v>0</v>
      </c>
      <c r="G20" s="14">
        <v>0</v>
      </c>
      <c r="I20" s="14">
        <v>3096494</v>
      </c>
      <c r="K20" s="14">
        <v>0</v>
      </c>
      <c r="M20" s="14">
        <v>3096494</v>
      </c>
    </row>
    <row r="21" spans="1:13" ht="21.75" customHeight="1" thickBot="1">
      <c r="A21" s="8" t="s">
        <v>55</v>
      </c>
      <c r="C21" s="17">
        <f>SUM(C8:C20)</f>
        <v>4637295271960</v>
      </c>
      <c r="E21" s="17">
        <f>SUM(E8:E20)</f>
        <v>-528388304</v>
      </c>
      <c r="G21" s="17">
        <f>SUM(G8:G20)</f>
        <v>4637823660264</v>
      </c>
      <c r="I21" s="17">
        <f>SUM(I8:I20)</f>
        <v>14483858303213</v>
      </c>
      <c r="K21" s="17">
        <f>SUM(K8:K20)</f>
        <v>13940828737</v>
      </c>
      <c r="M21" s="17">
        <f>SUM(M8:M20)</f>
        <v>14469917474476</v>
      </c>
    </row>
    <row r="25" spans="1:13">
      <c r="I25" s="19"/>
    </row>
    <row r="26" spans="1:13">
      <c r="C26" s="19"/>
      <c r="E26" s="19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107"/>
  <sheetViews>
    <sheetView rightToLeft="1" topLeftCell="A70" workbookViewId="0">
      <selection activeCell="M60" sqref="M60"/>
    </sheetView>
  </sheetViews>
  <sheetFormatPr defaultRowHeight="12.75"/>
  <cols>
    <col min="1" max="1" width="40.28515625" customWidth="1"/>
    <col min="2" max="2" width="1.28515625" customWidth="1"/>
    <col min="3" max="3" width="12" style="10" bestFit="1" customWidth="1"/>
    <col min="4" max="4" width="1.28515625" style="10" customWidth="1"/>
    <col min="5" max="5" width="19" style="10" bestFit="1" customWidth="1"/>
    <col min="6" max="6" width="1.28515625" style="10" customWidth="1"/>
    <col min="7" max="7" width="18.85546875" style="10" bestFit="1" customWidth="1"/>
    <col min="8" max="8" width="1.28515625" style="10" customWidth="1"/>
    <col min="9" max="9" width="21.85546875" style="10" bestFit="1" customWidth="1"/>
    <col min="10" max="10" width="1.28515625" style="10" customWidth="1"/>
    <col min="11" max="11" width="17" style="10" bestFit="1" customWidth="1"/>
    <col min="12" max="12" width="1.28515625" style="10" customWidth="1"/>
    <col min="13" max="13" width="20.140625" style="10" bestFit="1" customWidth="1"/>
    <col min="14" max="14" width="1.28515625" style="10" customWidth="1"/>
    <col min="15" max="15" width="19.7109375" style="10" bestFit="1" customWidth="1"/>
    <col min="16" max="16" width="1.28515625" style="10" customWidth="1"/>
    <col min="17" max="17" width="21.85546875" style="10" bestFit="1" customWidth="1"/>
    <col min="18" max="18" width="0.28515625" customWidth="1"/>
    <col min="20" max="20" width="14.85546875" bestFit="1" customWidth="1"/>
    <col min="21" max="21" width="17" bestFit="1" customWidth="1"/>
  </cols>
  <sheetData>
    <row r="1" spans="1:17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21.75" customHeight="1">
      <c r="A2" s="45" t="s">
        <v>333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14.45" customHeight="1"/>
    <row r="5" spans="1:17" ht="14.45" customHeight="1">
      <c r="A5" s="46" t="s">
        <v>443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14.45" customHeight="1">
      <c r="A6" s="42" t="s">
        <v>336</v>
      </c>
      <c r="C6" s="42" t="s">
        <v>352</v>
      </c>
      <c r="D6" s="42"/>
      <c r="E6" s="42"/>
      <c r="F6" s="42"/>
      <c r="G6" s="42"/>
      <c r="H6" s="42"/>
      <c r="I6" s="42"/>
      <c r="K6" s="42" t="s">
        <v>353</v>
      </c>
      <c r="L6" s="42"/>
      <c r="M6" s="42"/>
      <c r="N6" s="42"/>
      <c r="O6" s="42"/>
      <c r="P6" s="42"/>
      <c r="Q6" s="42"/>
    </row>
    <row r="7" spans="1:17" ht="29.1" customHeight="1">
      <c r="A7" s="42"/>
      <c r="C7" s="9" t="s">
        <v>13</v>
      </c>
      <c r="D7" s="11"/>
      <c r="E7" s="9" t="s">
        <v>444</v>
      </c>
      <c r="F7" s="11"/>
      <c r="G7" s="9" t="s">
        <v>445</v>
      </c>
      <c r="H7" s="11"/>
      <c r="I7" s="9" t="s">
        <v>446</v>
      </c>
      <c r="K7" s="9" t="s">
        <v>13</v>
      </c>
      <c r="L7" s="11"/>
      <c r="M7" s="9" t="s">
        <v>444</v>
      </c>
      <c r="N7" s="11"/>
      <c r="O7" s="9" t="s">
        <v>445</v>
      </c>
      <c r="P7" s="11"/>
      <c r="Q7" s="9" t="s">
        <v>446</v>
      </c>
    </row>
    <row r="8" spans="1:17" ht="21.75" customHeight="1">
      <c r="A8" s="5" t="s">
        <v>123</v>
      </c>
      <c r="C8" s="12">
        <v>10000</v>
      </c>
      <c r="E8" s="12">
        <v>9197496143</v>
      </c>
      <c r="G8" s="12">
        <v>8923339028</v>
      </c>
      <c r="I8" s="12">
        <f>E8-G8</f>
        <v>274157115</v>
      </c>
      <c r="K8" s="12">
        <v>10000</v>
      </c>
      <c r="M8" s="12">
        <v>9197496143</v>
      </c>
      <c r="O8" s="12">
        <v>8923339028</v>
      </c>
      <c r="Q8" s="12">
        <f>M8-O8</f>
        <v>274157115</v>
      </c>
    </row>
    <row r="9" spans="1:17" ht="21.75" customHeight="1">
      <c r="A9" s="6" t="s">
        <v>126</v>
      </c>
      <c r="C9" s="14">
        <v>0</v>
      </c>
      <c r="E9" s="14">
        <v>0</v>
      </c>
      <c r="G9" s="14">
        <v>0</v>
      </c>
      <c r="I9" s="14">
        <f>E9-G9</f>
        <v>0</v>
      </c>
      <c r="K9" s="14">
        <v>5000</v>
      </c>
      <c r="M9" s="14">
        <v>4749139063</v>
      </c>
      <c r="O9" s="14">
        <v>4499184375</v>
      </c>
      <c r="Q9" s="14">
        <f t="shared" ref="Q9:Q72" si="0">M9-O9</f>
        <v>249954688</v>
      </c>
    </row>
    <row r="10" spans="1:17" ht="21.75" customHeight="1">
      <c r="A10" s="6" t="s">
        <v>380</v>
      </c>
      <c r="C10" s="14">
        <v>0</v>
      </c>
      <c r="E10" s="14">
        <v>0</v>
      </c>
      <c r="G10" s="14">
        <v>0</v>
      </c>
      <c r="I10" s="14">
        <f t="shared" ref="I10:I73" si="1">E10-G10</f>
        <v>0</v>
      </c>
      <c r="K10" s="14">
        <v>3479886</v>
      </c>
      <c r="M10" s="14">
        <v>2714717757119</v>
      </c>
      <c r="O10" s="14">
        <v>2833923003060</v>
      </c>
      <c r="Q10" s="14">
        <f t="shared" si="0"/>
        <v>-119205245941</v>
      </c>
    </row>
    <row r="11" spans="1:17" ht="21.75" customHeight="1">
      <c r="A11" s="6" t="s">
        <v>134</v>
      </c>
      <c r="C11" s="14">
        <v>0</v>
      </c>
      <c r="E11" s="14">
        <v>0</v>
      </c>
      <c r="G11" s="14">
        <v>0</v>
      </c>
      <c r="I11" s="14">
        <f t="shared" si="1"/>
        <v>0</v>
      </c>
      <c r="K11" s="14">
        <v>100000</v>
      </c>
      <c r="M11" s="14">
        <v>94984531250</v>
      </c>
      <c r="O11" s="14">
        <v>89983687500</v>
      </c>
      <c r="Q11" s="14">
        <f t="shared" si="0"/>
        <v>5000843750</v>
      </c>
    </row>
    <row r="12" spans="1:17" ht="21.75" customHeight="1">
      <c r="A12" s="6" t="s">
        <v>144</v>
      </c>
      <c r="C12" s="14">
        <v>3632950</v>
      </c>
      <c r="E12" s="14">
        <v>3632950000000</v>
      </c>
      <c r="G12" s="14">
        <f>3428447327271+162441296765</f>
        <v>3590888624036</v>
      </c>
      <c r="I12" s="14">
        <f t="shared" si="1"/>
        <v>42061375964</v>
      </c>
      <c r="K12" s="14">
        <v>3632950</v>
      </c>
      <c r="M12" s="14">
        <v>3632950000000</v>
      </c>
      <c r="O12" s="14">
        <v>3428447327271</v>
      </c>
      <c r="Q12" s="14">
        <f t="shared" si="0"/>
        <v>204502672729</v>
      </c>
    </row>
    <row r="13" spans="1:17" ht="21.75" customHeight="1">
      <c r="A13" s="6" t="s">
        <v>383</v>
      </c>
      <c r="C13" s="14">
        <v>0</v>
      </c>
      <c r="E13" s="14">
        <v>0</v>
      </c>
      <c r="G13" s="14">
        <v>0</v>
      </c>
      <c r="I13" s="14">
        <f t="shared" si="1"/>
        <v>0</v>
      </c>
      <c r="K13" s="14">
        <v>1003700</v>
      </c>
      <c r="M13" s="14">
        <v>1003700000000</v>
      </c>
      <c r="O13" s="14">
        <v>992138184354</v>
      </c>
      <c r="Q13" s="14">
        <f t="shared" si="0"/>
        <v>11561815646</v>
      </c>
    </row>
    <row r="14" spans="1:17" ht="21.75" customHeight="1">
      <c r="A14" s="6" t="s">
        <v>384</v>
      </c>
      <c r="C14" s="14">
        <v>0</v>
      </c>
      <c r="E14" s="14">
        <v>0</v>
      </c>
      <c r="G14" s="14">
        <v>0</v>
      </c>
      <c r="I14" s="14">
        <f t="shared" si="1"/>
        <v>0</v>
      </c>
      <c r="K14" s="14">
        <v>30500</v>
      </c>
      <c r="M14" s="14">
        <v>30500000000</v>
      </c>
      <c r="O14" s="14">
        <v>29778461675</v>
      </c>
      <c r="Q14" s="14">
        <f t="shared" si="0"/>
        <v>721538325</v>
      </c>
    </row>
    <row r="15" spans="1:17" ht="21.75" customHeight="1">
      <c r="A15" s="6" t="s">
        <v>108</v>
      </c>
      <c r="C15" s="14">
        <v>0</v>
      </c>
      <c r="E15" s="14">
        <v>0</v>
      </c>
      <c r="G15" s="14">
        <v>0</v>
      </c>
      <c r="I15" s="14">
        <f t="shared" si="1"/>
        <v>0</v>
      </c>
      <c r="K15" s="14">
        <v>100</v>
      </c>
      <c r="M15" s="14">
        <v>470698597</v>
      </c>
      <c r="O15" s="14">
        <v>459327645</v>
      </c>
      <c r="Q15" s="14">
        <f t="shared" si="0"/>
        <v>11370952</v>
      </c>
    </row>
    <row r="16" spans="1:17" ht="21.75" customHeight="1">
      <c r="A16" s="6" t="s">
        <v>111</v>
      </c>
      <c r="C16" s="14">
        <v>0</v>
      </c>
      <c r="E16" s="14">
        <v>0</v>
      </c>
      <c r="G16" s="14">
        <v>0</v>
      </c>
      <c r="I16" s="14">
        <f t="shared" si="1"/>
        <v>0</v>
      </c>
      <c r="K16" s="14">
        <v>32500</v>
      </c>
      <c r="M16" s="14">
        <v>57922335044</v>
      </c>
      <c r="O16" s="14">
        <v>57002994356</v>
      </c>
      <c r="Q16" s="14">
        <f t="shared" si="0"/>
        <v>919340688</v>
      </c>
    </row>
    <row r="17" spans="1:21" ht="21.75" customHeight="1">
      <c r="A17" s="6" t="s">
        <v>162</v>
      </c>
      <c r="C17" s="14">
        <v>100</v>
      </c>
      <c r="E17" s="14">
        <v>89920783</v>
      </c>
      <c r="G17" s="14">
        <v>94687734</v>
      </c>
      <c r="I17" s="14">
        <f t="shared" si="1"/>
        <v>-4766951</v>
      </c>
      <c r="K17" s="14">
        <v>100</v>
      </c>
      <c r="M17" s="14">
        <v>89920783</v>
      </c>
      <c r="O17" s="14">
        <v>94687734</v>
      </c>
      <c r="Q17" s="14">
        <f t="shared" si="0"/>
        <v>-4766951</v>
      </c>
    </row>
    <row r="18" spans="1:21" ht="21.75" customHeight="1">
      <c r="A18" s="6" t="s">
        <v>168</v>
      </c>
      <c r="C18" s="14">
        <v>100</v>
      </c>
      <c r="E18" s="14">
        <v>89975452</v>
      </c>
      <c r="G18" s="14">
        <v>81211524</v>
      </c>
      <c r="I18" s="14">
        <f t="shared" si="1"/>
        <v>8763928</v>
      </c>
      <c r="K18" s="14">
        <v>100</v>
      </c>
      <c r="M18" s="14">
        <v>89975452</v>
      </c>
      <c r="O18" s="14">
        <v>81211524</v>
      </c>
      <c r="Q18" s="14">
        <f t="shared" si="0"/>
        <v>8763928</v>
      </c>
    </row>
    <row r="19" spans="1:21" ht="21.75" customHeight="1">
      <c r="A19" s="6" t="s">
        <v>174</v>
      </c>
      <c r="C19" s="14">
        <v>400</v>
      </c>
      <c r="E19" s="14">
        <v>349529251</v>
      </c>
      <c r="G19" s="14">
        <v>379931132</v>
      </c>
      <c r="I19" s="14">
        <f t="shared" si="1"/>
        <v>-30401881</v>
      </c>
      <c r="K19" s="14">
        <v>400</v>
      </c>
      <c r="M19" s="14">
        <v>349529251</v>
      </c>
      <c r="O19" s="14">
        <v>379931132</v>
      </c>
      <c r="Q19" s="14">
        <f t="shared" si="0"/>
        <v>-30401881</v>
      </c>
    </row>
    <row r="20" spans="1:21" ht="21.75" customHeight="1">
      <c r="A20" s="6" t="s">
        <v>181</v>
      </c>
      <c r="C20" s="14">
        <v>100</v>
      </c>
      <c r="E20" s="14">
        <v>87210057</v>
      </c>
      <c r="G20" s="14">
        <v>85888523</v>
      </c>
      <c r="I20" s="14">
        <f t="shared" si="1"/>
        <v>1321534</v>
      </c>
      <c r="K20" s="14">
        <v>100</v>
      </c>
      <c r="M20" s="14">
        <v>87210057</v>
      </c>
      <c r="O20" s="14">
        <v>85888523</v>
      </c>
      <c r="Q20" s="14">
        <f t="shared" si="0"/>
        <v>1321534</v>
      </c>
    </row>
    <row r="21" spans="1:21" ht="21.75" customHeight="1">
      <c r="A21" s="6" t="s">
        <v>184</v>
      </c>
      <c r="C21" s="14">
        <v>100</v>
      </c>
      <c r="E21" s="14">
        <v>94948345</v>
      </c>
      <c r="G21" s="14">
        <v>89985547</v>
      </c>
      <c r="I21" s="14">
        <f t="shared" si="1"/>
        <v>4962798</v>
      </c>
      <c r="K21" s="14">
        <v>100</v>
      </c>
      <c r="M21" s="14">
        <v>94948345</v>
      </c>
      <c r="O21" s="14">
        <v>89985547</v>
      </c>
      <c r="Q21" s="14">
        <f t="shared" si="0"/>
        <v>4962798</v>
      </c>
    </row>
    <row r="22" spans="1:21" ht="21.75" customHeight="1">
      <c r="A22" s="6" t="s">
        <v>300</v>
      </c>
      <c r="C22" s="14">
        <v>200</v>
      </c>
      <c r="E22" s="14">
        <v>185149275</v>
      </c>
      <c r="G22" s="14">
        <v>200097084</v>
      </c>
      <c r="I22" s="14">
        <f t="shared" si="1"/>
        <v>-14947809</v>
      </c>
      <c r="K22" s="14">
        <v>200</v>
      </c>
      <c r="M22" s="14">
        <v>185149275</v>
      </c>
      <c r="O22" s="14">
        <v>200097084</v>
      </c>
      <c r="Q22" s="14">
        <f t="shared" si="0"/>
        <v>-14947809</v>
      </c>
    </row>
    <row r="23" spans="1:21" ht="21.75" customHeight="1">
      <c r="A23" s="6" t="s">
        <v>190</v>
      </c>
      <c r="C23" s="14">
        <v>100</v>
      </c>
      <c r="E23" s="14">
        <v>85690884</v>
      </c>
      <c r="G23" s="14">
        <v>81211957</v>
      </c>
      <c r="I23" s="14">
        <f t="shared" si="1"/>
        <v>4478927</v>
      </c>
      <c r="K23" s="14">
        <v>100</v>
      </c>
      <c r="M23" s="14">
        <v>85690884</v>
      </c>
      <c r="O23" s="14">
        <v>81211957</v>
      </c>
      <c r="Q23" s="14">
        <f t="shared" si="0"/>
        <v>4478927</v>
      </c>
    </row>
    <row r="24" spans="1:21" ht="21.75" customHeight="1">
      <c r="A24" s="6" t="s">
        <v>193</v>
      </c>
      <c r="C24" s="14">
        <v>100</v>
      </c>
      <c r="E24" s="14">
        <v>91530206</v>
      </c>
      <c r="G24" s="14">
        <v>86744274</v>
      </c>
      <c r="I24" s="14">
        <f t="shared" si="1"/>
        <v>4785932</v>
      </c>
      <c r="K24" s="14">
        <v>100</v>
      </c>
      <c r="M24" s="14">
        <v>91530206</v>
      </c>
      <c r="O24" s="14">
        <v>86744274</v>
      </c>
      <c r="Q24" s="14">
        <f t="shared" si="0"/>
        <v>4785932</v>
      </c>
    </row>
    <row r="25" spans="1:21" ht="21.75" customHeight="1">
      <c r="A25" s="6" t="s">
        <v>196</v>
      </c>
      <c r="C25" s="14">
        <v>100</v>
      </c>
      <c r="E25" s="14">
        <v>85690884</v>
      </c>
      <c r="G25" s="14">
        <v>81535079</v>
      </c>
      <c r="I25" s="14">
        <f t="shared" si="1"/>
        <v>4155805</v>
      </c>
      <c r="K25" s="14">
        <v>100</v>
      </c>
      <c r="M25" s="14">
        <v>85690884</v>
      </c>
      <c r="O25" s="14">
        <v>81535079</v>
      </c>
      <c r="Q25" s="14">
        <f t="shared" si="0"/>
        <v>4155805</v>
      </c>
    </row>
    <row r="26" spans="1:21" ht="21.75" customHeight="1">
      <c r="A26" s="6" t="s">
        <v>199</v>
      </c>
      <c r="C26" s="14">
        <v>100</v>
      </c>
      <c r="E26" s="14">
        <v>85690884</v>
      </c>
      <c r="G26" s="14">
        <v>81212492</v>
      </c>
      <c r="I26" s="14">
        <f t="shared" si="1"/>
        <v>4478392</v>
      </c>
      <c r="K26" s="14">
        <v>100</v>
      </c>
      <c r="M26" s="14">
        <v>85690884</v>
      </c>
      <c r="O26" s="14">
        <v>81212492</v>
      </c>
      <c r="Q26" s="14">
        <f t="shared" si="0"/>
        <v>4478392</v>
      </c>
    </row>
    <row r="27" spans="1:21" ht="21.75" customHeight="1">
      <c r="A27" s="6" t="s">
        <v>382</v>
      </c>
      <c r="C27" s="14">
        <v>0</v>
      </c>
      <c r="E27" s="14">
        <v>0</v>
      </c>
      <c r="G27" s="14">
        <v>0</v>
      </c>
      <c r="I27" s="14">
        <f t="shared" si="1"/>
        <v>0</v>
      </c>
      <c r="K27" s="14">
        <v>8000000</v>
      </c>
      <c r="M27" s="14">
        <v>6664309594074</v>
      </c>
      <c r="O27" s="14">
        <v>7198695000000</v>
      </c>
      <c r="Q27" s="14">
        <f t="shared" si="0"/>
        <v>-534385405926</v>
      </c>
    </row>
    <row r="28" spans="1:21" ht="21.75" customHeight="1">
      <c r="A28" s="6" t="s">
        <v>208</v>
      </c>
      <c r="C28" s="14">
        <v>10000</v>
      </c>
      <c r="E28" s="14">
        <v>9257463518</v>
      </c>
      <c r="G28" s="14">
        <v>8998368750</v>
      </c>
      <c r="I28" s="14">
        <f t="shared" si="1"/>
        <v>259094768</v>
      </c>
      <c r="K28" s="14">
        <v>10000</v>
      </c>
      <c r="M28" s="14">
        <v>9257463518</v>
      </c>
      <c r="O28" s="14">
        <v>8998368750</v>
      </c>
      <c r="Q28" s="14">
        <f t="shared" si="0"/>
        <v>259094768</v>
      </c>
    </row>
    <row r="29" spans="1:21" ht="21.75" customHeight="1">
      <c r="A29" s="6" t="s">
        <v>214</v>
      </c>
      <c r="C29" s="14">
        <v>0</v>
      </c>
      <c r="E29" s="14">
        <v>0</v>
      </c>
      <c r="G29" s="14">
        <v>0</v>
      </c>
      <c r="I29" s="14">
        <f t="shared" si="1"/>
        <v>0</v>
      </c>
      <c r="K29" s="14">
        <v>15000</v>
      </c>
      <c r="M29" s="14">
        <v>13546944175</v>
      </c>
      <c r="O29" s="14">
        <v>13497553125</v>
      </c>
      <c r="Q29" s="14">
        <f t="shared" si="0"/>
        <v>49391050</v>
      </c>
    </row>
    <row r="30" spans="1:21" ht="21.75" customHeight="1">
      <c r="A30" s="6" t="s">
        <v>220</v>
      </c>
      <c r="C30" s="14">
        <v>10000</v>
      </c>
      <c r="E30" s="14">
        <v>8794615330</v>
      </c>
      <c r="G30" s="14">
        <v>8998872104</v>
      </c>
      <c r="I30" s="14">
        <f t="shared" si="1"/>
        <v>-204256774</v>
      </c>
      <c r="K30" s="14">
        <v>10000</v>
      </c>
      <c r="M30" s="14">
        <v>8794615330</v>
      </c>
      <c r="O30" s="14">
        <v>8998872104</v>
      </c>
      <c r="Q30" s="14">
        <f t="shared" si="0"/>
        <v>-204256774</v>
      </c>
    </row>
    <row r="31" spans="1:21" ht="21.75" customHeight="1">
      <c r="A31" s="6" t="s">
        <v>226</v>
      </c>
      <c r="C31" s="14">
        <v>0</v>
      </c>
      <c r="E31" s="14">
        <v>0</v>
      </c>
      <c r="G31" s="14">
        <v>0</v>
      </c>
      <c r="I31" s="14">
        <f t="shared" si="1"/>
        <v>0</v>
      </c>
      <c r="K31" s="14">
        <v>15000</v>
      </c>
      <c r="M31" s="14">
        <v>13546944175</v>
      </c>
      <c r="O31" s="14">
        <v>14997281250</v>
      </c>
      <c r="Q31" s="14">
        <f t="shared" si="0"/>
        <v>-1450337075</v>
      </c>
    </row>
    <row r="32" spans="1:21" ht="21.75" customHeight="1">
      <c r="A32" s="6" t="s">
        <v>232</v>
      </c>
      <c r="C32" s="14">
        <v>10000</v>
      </c>
      <c r="E32" s="14">
        <v>9257463518</v>
      </c>
      <c r="G32" s="14">
        <v>8998368750</v>
      </c>
      <c r="I32" s="14">
        <f t="shared" si="1"/>
        <v>259094768</v>
      </c>
      <c r="K32" s="14">
        <v>10000</v>
      </c>
      <c r="M32" s="14">
        <v>9257463518</v>
      </c>
      <c r="O32" s="14">
        <v>8998368750</v>
      </c>
      <c r="Q32" s="14">
        <f t="shared" si="0"/>
        <v>259094768</v>
      </c>
      <c r="U32" s="14"/>
    </row>
    <row r="33" spans="1:21" ht="21.75" customHeight="1">
      <c r="A33" s="6" t="s">
        <v>385</v>
      </c>
      <c r="C33" s="14">
        <v>0</v>
      </c>
      <c r="E33" s="14">
        <v>0</v>
      </c>
      <c r="G33" s="14">
        <v>0</v>
      </c>
      <c r="I33" s="14">
        <f t="shared" si="1"/>
        <v>0</v>
      </c>
      <c r="K33" s="14">
        <v>571150</v>
      </c>
      <c r="M33" s="14">
        <v>571150000000</v>
      </c>
      <c r="O33" s="14">
        <v>565775720060</v>
      </c>
      <c r="Q33" s="14">
        <f t="shared" si="0"/>
        <v>5374279940</v>
      </c>
      <c r="U33" s="14"/>
    </row>
    <row r="34" spans="1:21" ht="21.75" customHeight="1">
      <c r="A34" s="6" t="s">
        <v>377</v>
      </c>
      <c r="C34" s="14">
        <v>0</v>
      </c>
      <c r="E34" s="14">
        <v>0</v>
      </c>
      <c r="G34" s="14">
        <v>0</v>
      </c>
      <c r="I34" s="14">
        <f t="shared" si="1"/>
        <v>0</v>
      </c>
      <c r="K34" s="14">
        <v>24875000</v>
      </c>
      <c r="M34" s="14">
        <v>24874980000000</v>
      </c>
      <c r="O34" s="14">
        <v>24385019414000</v>
      </c>
      <c r="Q34" s="14">
        <f t="shared" si="0"/>
        <v>489960586000</v>
      </c>
      <c r="U34" s="14"/>
    </row>
    <row r="35" spans="1:21" ht="21.75" customHeight="1">
      <c r="A35" s="6" t="s">
        <v>378</v>
      </c>
      <c r="C35" s="14">
        <v>0</v>
      </c>
      <c r="E35" s="14">
        <v>0</v>
      </c>
      <c r="G35" s="14">
        <v>0</v>
      </c>
      <c r="I35" s="14">
        <f t="shared" si="1"/>
        <v>0</v>
      </c>
      <c r="K35" s="14">
        <v>26287700</v>
      </c>
      <c r="M35" s="14">
        <v>25061862816359</v>
      </c>
      <c r="O35" s="14">
        <v>24875019002000</v>
      </c>
      <c r="Q35" s="14">
        <f t="shared" si="0"/>
        <v>186843814359</v>
      </c>
      <c r="U35" s="14"/>
    </row>
    <row r="36" spans="1:21" ht="21.75" customHeight="1">
      <c r="A36" s="6" t="s">
        <v>250</v>
      </c>
      <c r="C36" s="14">
        <v>0</v>
      </c>
      <c r="E36" s="14">
        <v>0</v>
      </c>
      <c r="G36" s="14">
        <v>0</v>
      </c>
      <c r="I36" s="14">
        <f t="shared" si="1"/>
        <v>0</v>
      </c>
      <c r="K36" s="14">
        <v>9896160</v>
      </c>
      <c r="M36" s="14">
        <v>9341774841525</v>
      </c>
      <c r="O36" s="14">
        <v>9538169133443</v>
      </c>
      <c r="Q36" s="14">
        <f t="shared" si="0"/>
        <v>-196394291918</v>
      </c>
      <c r="U36" s="14"/>
    </row>
    <row r="37" spans="1:21" ht="21.75" customHeight="1">
      <c r="A37" s="6" t="s">
        <v>259</v>
      </c>
      <c r="C37" s="14">
        <v>0</v>
      </c>
      <c r="E37" s="14">
        <v>0</v>
      </c>
      <c r="G37" s="14">
        <v>0</v>
      </c>
      <c r="I37" s="14">
        <f t="shared" si="1"/>
        <v>0</v>
      </c>
      <c r="K37" s="14">
        <v>21430000</v>
      </c>
      <c r="M37" s="14">
        <v>20972870889030</v>
      </c>
      <c r="O37" s="14">
        <v>20845468073981</v>
      </c>
      <c r="Q37" s="14">
        <f t="shared" si="0"/>
        <v>127402815049</v>
      </c>
    </row>
    <row r="38" spans="1:21" ht="21.75" customHeight="1">
      <c r="A38" s="6" t="s">
        <v>386</v>
      </c>
      <c r="C38" s="14">
        <v>0</v>
      </c>
      <c r="E38" s="14">
        <v>0</v>
      </c>
      <c r="G38" s="14">
        <v>0</v>
      </c>
      <c r="I38" s="14">
        <f t="shared" si="1"/>
        <v>0</v>
      </c>
      <c r="K38" s="14">
        <v>10500000</v>
      </c>
      <c r="M38" s="14">
        <v>10261325000000</v>
      </c>
      <c r="O38" s="14">
        <v>10209399210937</v>
      </c>
      <c r="Q38" s="14">
        <f t="shared" si="0"/>
        <v>51925789063</v>
      </c>
    </row>
    <row r="39" spans="1:21" ht="21.75" customHeight="1">
      <c r="A39" s="6" t="s">
        <v>272</v>
      </c>
      <c r="C39" s="14">
        <v>1630000</v>
      </c>
      <c r="E39" s="14">
        <v>1497687000000</v>
      </c>
      <c r="G39" s="14">
        <v>1497889826333</v>
      </c>
      <c r="I39" s="14">
        <f t="shared" si="1"/>
        <v>-202826333</v>
      </c>
      <c r="K39" s="14">
        <v>11993003</v>
      </c>
      <c r="M39" s="14">
        <v>10957774760989</v>
      </c>
      <c r="O39" s="14">
        <v>11859014532039</v>
      </c>
      <c r="Q39" s="14">
        <f t="shared" si="0"/>
        <v>-901239771050</v>
      </c>
    </row>
    <row r="40" spans="1:21" ht="21.75" customHeight="1">
      <c r="A40" s="6" t="s">
        <v>274</v>
      </c>
      <c r="C40" s="14">
        <v>4433260</v>
      </c>
      <c r="E40" s="14">
        <v>3542007379244</v>
      </c>
      <c r="G40" s="14">
        <f>3606556857267+295249137471</f>
        <v>3901805994738</v>
      </c>
      <c r="I40" s="14">
        <f t="shared" si="1"/>
        <v>-359798615494</v>
      </c>
      <c r="K40" s="14">
        <v>4433260</v>
      </c>
      <c r="M40" s="14">
        <v>3542007379244</v>
      </c>
      <c r="O40" s="14">
        <v>3606556857267</v>
      </c>
      <c r="Q40" s="14">
        <f t="shared" si="0"/>
        <v>-64549478023</v>
      </c>
    </row>
    <row r="41" spans="1:21" ht="21.75" customHeight="1">
      <c r="A41" s="6" t="s">
        <v>387</v>
      </c>
      <c r="C41" s="14">
        <v>0</v>
      </c>
      <c r="E41" s="14">
        <v>0</v>
      </c>
      <c r="G41" s="14">
        <v>0</v>
      </c>
      <c r="I41" s="14">
        <f t="shared" si="1"/>
        <v>0</v>
      </c>
      <c r="K41" s="14">
        <v>1360000</v>
      </c>
      <c r="M41" s="14">
        <v>1131633082853</v>
      </c>
      <c r="O41" s="14">
        <v>1127356965047</v>
      </c>
      <c r="Q41" s="14">
        <f t="shared" si="0"/>
        <v>4276117806</v>
      </c>
    </row>
    <row r="42" spans="1:21" ht="21.75" customHeight="1">
      <c r="A42" s="6" t="s">
        <v>309</v>
      </c>
      <c r="C42" s="14">
        <v>13216373</v>
      </c>
      <c r="E42" s="14">
        <v>10539959187443</v>
      </c>
      <c r="G42" s="14">
        <v>11182500288361</v>
      </c>
      <c r="I42" s="14">
        <f t="shared" si="1"/>
        <v>-642541100918</v>
      </c>
      <c r="K42" s="14">
        <v>56416013</v>
      </c>
      <c r="M42" s="14">
        <v>45576298705805</v>
      </c>
      <c r="O42" s="14">
        <v>51060087972361</v>
      </c>
      <c r="Q42" s="14">
        <f t="shared" si="0"/>
        <v>-5483789266556</v>
      </c>
    </row>
    <row r="43" spans="1:21" ht="21.75" customHeight="1">
      <c r="A43" s="6" t="s">
        <v>388</v>
      </c>
      <c r="C43" s="14">
        <v>0</v>
      </c>
      <c r="E43" s="14">
        <v>0</v>
      </c>
      <c r="G43" s="14">
        <v>0</v>
      </c>
      <c r="I43" s="14">
        <f t="shared" si="1"/>
        <v>0</v>
      </c>
      <c r="K43" s="14">
        <v>3137058</v>
      </c>
      <c r="M43" s="14">
        <v>2486517456937</v>
      </c>
      <c r="O43" s="14">
        <v>2897700474600</v>
      </c>
      <c r="Q43" s="14">
        <f t="shared" si="0"/>
        <v>-411183017663</v>
      </c>
    </row>
    <row r="44" spans="1:21" ht="21.75" customHeight="1">
      <c r="A44" s="6" t="s">
        <v>379</v>
      </c>
      <c r="C44" s="14">
        <v>0</v>
      </c>
      <c r="E44" s="14">
        <v>0</v>
      </c>
      <c r="G44" s="14">
        <v>0</v>
      </c>
      <c r="I44" s="14">
        <f t="shared" si="1"/>
        <v>0</v>
      </c>
      <c r="K44" s="14">
        <v>500000</v>
      </c>
      <c r="M44" s="14">
        <v>440631123323</v>
      </c>
      <c r="O44" s="14">
        <v>450921881250</v>
      </c>
      <c r="Q44" s="14">
        <f t="shared" si="0"/>
        <v>-10290757927</v>
      </c>
    </row>
    <row r="45" spans="1:21" ht="21.75" customHeight="1">
      <c r="A45" s="6" t="s">
        <v>381</v>
      </c>
      <c r="C45" s="14">
        <v>0</v>
      </c>
      <c r="E45" s="14">
        <v>0</v>
      </c>
      <c r="G45" s="14">
        <v>0</v>
      </c>
      <c r="I45" s="14">
        <f t="shared" si="1"/>
        <v>0</v>
      </c>
      <c r="K45" s="14">
        <v>4975000</v>
      </c>
      <c r="M45" s="14">
        <v>3764084500000</v>
      </c>
      <c r="O45" s="14">
        <v>3848957250031</v>
      </c>
      <c r="Q45" s="14">
        <f t="shared" si="0"/>
        <v>-84872750031</v>
      </c>
    </row>
    <row r="46" spans="1:21" ht="21.75" customHeight="1">
      <c r="A46" s="6" t="s">
        <v>292</v>
      </c>
      <c r="C46" s="14">
        <v>200</v>
      </c>
      <c r="E46" s="14">
        <v>168126037</v>
      </c>
      <c r="G46" s="14">
        <v>199963793</v>
      </c>
      <c r="I46" s="14">
        <f t="shared" si="1"/>
        <v>-31837756</v>
      </c>
      <c r="K46" s="14">
        <v>400</v>
      </c>
      <c r="M46" s="14">
        <v>353309749</v>
      </c>
      <c r="O46" s="14">
        <v>399927586</v>
      </c>
      <c r="Q46" s="14">
        <f t="shared" si="0"/>
        <v>-46617837</v>
      </c>
    </row>
    <row r="47" spans="1:21" ht="21.75" customHeight="1">
      <c r="A47" s="6" t="s">
        <v>295</v>
      </c>
      <c r="C47" s="14">
        <v>500</v>
      </c>
      <c r="E47" s="14">
        <v>447899637</v>
      </c>
      <c r="G47" s="14">
        <v>499909373</v>
      </c>
      <c r="I47" s="14">
        <f t="shared" si="1"/>
        <v>-52009736</v>
      </c>
      <c r="K47" s="14">
        <v>500</v>
      </c>
      <c r="M47" s="14">
        <v>447899637</v>
      </c>
      <c r="O47" s="14">
        <v>499909373</v>
      </c>
      <c r="Q47" s="14">
        <f t="shared" si="0"/>
        <v>-52009736</v>
      </c>
    </row>
    <row r="48" spans="1:21" ht="21.75" customHeight="1">
      <c r="A48" s="6" t="s">
        <v>298</v>
      </c>
      <c r="C48" s="14">
        <v>200</v>
      </c>
      <c r="E48" s="14">
        <v>168235979</v>
      </c>
      <c r="G48" s="14">
        <v>199963774</v>
      </c>
      <c r="I48" s="14">
        <f t="shared" si="1"/>
        <v>-31727795</v>
      </c>
      <c r="K48" s="14">
        <v>400</v>
      </c>
      <c r="M48" s="14">
        <v>353419691</v>
      </c>
      <c r="O48" s="14">
        <v>399927548</v>
      </c>
      <c r="Q48" s="14">
        <f t="shared" si="0"/>
        <v>-46507857</v>
      </c>
    </row>
    <row r="49" spans="1:17" ht="21.75" customHeight="1">
      <c r="A49" s="6" t="s">
        <v>19</v>
      </c>
      <c r="C49" s="14">
        <v>239218386</v>
      </c>
      <c r="E49" s="14">
        <v>134772475014</v>
      </c>
      <c r="G49" s="14">
        <f>130405392333+352081869</f>
        <v>130757474202</v>
      </c>
      <c r="I49" s="14">
        <f t="shared" si="1"/>
        <v>4015000812</v>
      </c>
      <c r="K49" s="14">
        <v>240000000</v>
      </c>
      <c r="M49" s="14">
        <v>135259187018</v>
      </c>
      <c r="O49" s="14">
        <v>130877759864</v>
      </c>
      <c r="Q49" s="14">
        <f t="shared" si="0"/>
        <v>4381427154</v>
      </c>
    </row>
    <row r="50" spans="1:17" ht="21.75" customHeight="1">
      <c r="A50" s="6" t="s">
        <v>20</v>
      </c>
      <c r="C50" s="14">
        <v>120906148</v>
      </c>
      <c r="E50" s="14">
        <v>148284829984</v>
      </c>
      <c r="G50" s="14">
        <v>142556631744</v>
      </c>
      <c r="I50" s="14">
        <f t="shared" si="1"/>
        <v>5728198240</v>
      </c>
      <c r="K50" s="14">
        <v>120906148</v>
      </c>
      <c r="M50" s="14">
        <v>148284829984</v>
      </c>
      <c r="O50" s="14">
        <v>142556631744</v>
      </c>
      <c r="Q50" s="14">
        <f t="shared" si="0"/>
        <v>5728198240</v>
      </c>
    </row>
    <row r="51" spans="1:17" ht="21.75" customHeight="1">
      <c r="A51" s="6" t="s">
        <v>21</v>
      </c>
      <c r="C51" s="14">
        <v>4265000</v>
      </c>
      <c r="E51" s="14">
        <v>20035103644</v>
      </c>
      <c r="G51" s="14">
        <v>19546917085</v>
      </c>
      <c r="I51" s="14">
        <f t="shared" si="1"/>
        <v>488186559</v>
      </c>
      <c r="K51" s="14">
        <v>100943280</v>
      </c>
      <c r="M51" s="14">
        <v>419645340119</v>
      </c>
      <c r="O51" s="14">
        <v>408108430560</v>
      </c>
      <c r="Q51" s="14">
        <f t="shared" si="0"/>
        <v>11536909559</v>
      </c>
    </row>
    <row r="52" spans="1:17" ht="21.75" customHeight="1">
      <c r="A52" s="6" t="s">
        <v>22</v>
      </c>
      <c r="C52" s="14">
        <v>4294569</v>
      </c>
      <c r="E52" s="14">
        <v>50066135525</v>
      </c>
      <c r="G52" s="14">
        <f>49419530502-393720348</f>
        <v>49025810154</v>
      </c>
      <c r="I52" s="14">
        <f t="shared" si="1"/>
        <v>1040325371</v>
      </c>
      <c r="K52" s="14">
        <v>4294569</v>
      </c>
      <c r="M52" s="14">
        <f>50066135525-18178326-21700000</f>
        <v>50026257199</v>
      </c>
      <c r="O52" s="14">
        <v>49419530502</v>
      </c>
      <c r="Q52" s="14">
        <f t="shared" si="0"/>
        <v>606726697</v>
      </c>
    </row>
    <row r="53" spans="1:17" ht="21.75" customHeight="1">
      <c r="A53" s="6" t="s">
        <v>365</v>
      </c>
      <c r="C53" s="14">
        <v>0</v>
      </c>
      <c r="E53" s="14">
        <v>0</v>
      </c>
      <c r="G53" s="14">
        <v>0</v>
      </c>
      <c r="I53" s="14">
        <f t="shared" si="1"/>
        <v>0</v>
      </c>
      <c r="K53" s="14">
        <v>132690289</v>
      </c>
      <c r="M53" s="14">
        <v>408515581705</v>
      </c>
      <c r="O53" s="14">
        <v>396160156604</v>
      </c>
      <c r="Q53" s="14">
        <f t="shared" si="0"/>
        <v>12355425101</v>
      </c>
    </row>
    <row r="54" spans="1:17" ht="21.75" customHeight="1">
      <c r="A54" s="6" t="s">
        <v>25</v>
      </c>
      <c r="C54" s="14">
        <v>0</v>
      </c>
      <c r="E54" s="14">
        <v>0</v>
      </c>
      <c r="G54" s="14">
        <v>0</v>
      </c>
      <c r="I54" s="14">
        <f t="shared" si="1"/>
        <v>0</v>
      </c>
      <c r="K54" s="14">
        <v>56900000</v>
      </c>
      <c r="M54" s="14">
        <v>252762064637</v>
      </c>
      <c r="O54" s="14">
        <v>243960280857</v>
      </c>
      <c r="Q54" s="14">
        <f t="shared" si="0"/>
        <v>8801783780</v>
      </c>
    </row>
    <row r="55" spans="1:17" ht="21.75" customHeight="1">
      <c r="A55" s="6" t="s">
        <v>45</v>
      </c>
      <c r="C55" s="14">
        <v>5938122</v>
      </c>
      <c r="E55" s="14">
        <v>270406954148</v>
      </c>
      <c r="G55" s="14">
        <v>263001938610</v>
      </c>
      <c r="I55" s="14">
        <f t="shared" si="1"/>
        <v>7405015538</v>
      </c>
      <c r="K55" s="14">
        <v>5938122</v>
      </c>
      <c r="M55" s="14">
        <v>270406954148</v>
      </c>
      <c r="O55" s="14">
        <v>263001938610</v>
      </c>
      <c r="Q55" s="14">
        <f t="shared" si="0"/>
        <v>7405015538</v>
      </c>
    </row>
    <row r="56" spans="1:17" ht="21.75" customHeight="1">
      <c r="A56" s="6" t="s">
        <v>50</v>
      </c>
      <c r="C56" s="14">
        <v>3910000</v>
      </c>
      <c r="E56" s="14">
        <v>70109878470</v>
      </c>
      <c r="G56" s="14">
        <v>68537834355</v>
      </c>
      <c r="I56" s="14">
        <f t="shared" si="1"/>
        <v>1572044115</v>
      </c>
      <c r="K56" s="14">
        <v>11415000</v>
      </c>
      <c r="M56" s="14">
        <v>170453238193</v>
      </c>
      <c r="O56" s="14">
        <v>165954352086</v>
      </c>
      <c r="Q56" s="14">
        <f t="shared" si="0"/>
        <v>4498886107</v>
      </c>
    </row>
    <row r="57" spans="1:17" ht="21.75" customHeight="1">
      <c r="A57" s="6" t="s">
        <v>53</v>
      </c>
      <c r="C57" s="14">
        <v>0</v>
      </c>
      <c r="E57" s="14">
        <v>0</v>
      </c>
      <c r="G57" s="14">
        <v>0</v>
      </c>
      <c r="I57" s="14">
        <f t="shared" si="1"/>
        <v>0</v>
      </c>
      <c r="K57" s="14">
        <v>9348000</v>
      </c>
      <c r="M57" s="14">
        <v>99429477517</v>
      </c>
      <c r="O57" s="14">
        <v>96532100515</v>
      </c>
      <c r="Q57" s="14">
        <f t="shared" si="0"/>
        <v>2897377002</v>
      </c>
    </row>
    <row r="58" spans="1:17" ht="21.75" customHeight="1">
      <c r="A58" s="6" t="s">
        <v>29</v>
      </c>
      <c r="C58" s="14">
        <v>0</v>
      </c>
      <c r="E58" s="14">
        <v>0</v>
      </c>
      <c r="G58" s="14">
        <v>0</v>
      </c>
      <c r="I58" s="14">
        <f t="shared" si="1"/>
        <v>0</v>
      </c>
      <c r="K58" s="14">
        <v>30000000</v>
      </c>
      <c r="M58" s="14">
        <v>138856856824</v>
      </c>
      <c r="O58" s="14">
        <v>134333848530</v>
      </c>
      <c r="Q58" s="14">
        <f t="shared" si="0"/>
        <v>4523008294</v>
      </c>
    </row>
    <row r="59" spans="1:17" ht="21.75" customHeight="1">
      <c r="A59" s="6" t="s">
        <v>31</v>
      </c>
      <c r="C59" s="14">
        <v>16500000</v>
      </c>
      <c r="E59" s="14">
        <f>129245016485-2512250</f>
        <v>129242504235</v>
      </c>
      <c r="G59" s="14">
        <v>127402095388</v>
      </c>
      <c r="I59" s="14">
        <f t="shared" si="1"/>
        <v>1840408847</v>
      </c>
      <c r="K59" s="14">
        <v>69813680</v>
      </c>
      <c r="M59" s="14">
        <f>517592216070-2512250</f>
        <v>517589703820</v>
      </c>
      <c r="O59" s="14">
        <v>515236301906</v>
      </c>
      <c r="Q59" s="14">
        <f t="shared" si="0"/>
        <v>2353401914</v>
      </c>
    </row>
    <row r="60" spans="1:17" ht="21.75" customHeight="1">
      <c r="A60" s="6" t="s">
        <v>359</v>
      </c>
      <c r="C60" s="14">
        <v>0</v>
      </c>
      <c r="E60" s="14">
        <v>0</v>
      </c>
      <c r="G60" s="14">
        <v>0</v>
      </c>
      <c r="I60" s="14">
        <f t="shared" si="1"/>
        <v>0</v>
      </c>
      <c r="K60" s="14">
        <v>141003569</v>
      </c>
      <c r="M60" s="14">
        <v>283183216400</v>
      </c>
      <c r="O60" s="14">
        <v>283026433151</v>
      </c>
      <c r="Q60" s="14">
        <f t="shared" si="0"/>
        <v>156783249</v>
      </c>
    </row>
    <row r="61" spans="1:17" ht="21.75" customHeight="1">
      <c r="A61" s="6" t="s">
        <v>361</v>
      </c>
      <c r="C61" s="14">
        <v>0</v>
      </c>
      <c r="E61" s="14">
        <v>0</v>
      </c>
      <c r="G61" s="14">
        <v>0</v>
      </c>
      <c r="I61" s="14">
        <f t="shared" si="1"/>
        <v>0</v>
      </c>
      <c r="K61" s="14">
        <v>6762922</v>
      </c>
      <c r="M61" s="14">
        <v>68377008809</v>
      </c>
      <c r="O61" s="14">
        <v>66307749370</v>
      </c>
      <c r="Q61" s="14">
        <f t="shared" si="0"/>
        <v>2069259439</v>
      </c>
    </row>
    <row r="62" spans="1:17" ht="21.75" customHeight="1">
      <c r="A62" s="6" t="s">
        <v>46</v>
      </c>
      <c r="C62" s="14">
        <v>0</v>
      </c>
      <c r="E62" s="14">
        <v>0</v>
      </c>
      <c r="G62" s="14">
        <v>0</v>
      </c>
      <c r="I62" s="14">
        <f t="shared" si="1"/>
        <v>0</v>
      </c>
      <c r="K62" s="14">
        <v>8600000</v>
      </c>
      <c r="M62" s="14">
        <v>99680567560</v>
      </c>
      <c r="O62" s="14">
        <v>96779728664</v>
      </c>
      <c r="Q62" s="14">
        <f t="shared" si="0"/>
        <v>2900838896</v>
      </c>
    </row>
    <row r="63" spans="1:17" ht="21.75" customHeight="1">
      <c r="A63" s="6" t="s">
        <v>47</v>
      </c>
      <c r="C63" s="14">
        <v>0</v>
      </c>
      <c r="E63" s="14">
        <v>0</v>
      </c>
      <c r="G63" s="14">
        <v>0</v>
      </c>
      <c r="I63" s="14">
        <f t="shared" si="1"/>
        <v>0</v>
      </c>
      <c r="K63" s="14">
        <v>13000000</v>
      </c>
      <c r="M63" s="14">
        <v>39319014072</v>
      </c>
      <c r="O63" s="14">
        <v>38983268021</v>
      </c>
      <c r="Q63" s="14">
        <f t="shared" si="0"/>
        <v>335746051</v>
      </c>
    </row>
    <row r="64" spans="1:17" ht="21.75" customHeight="1">
      <c r="A64" s="6" t="s">
        <v>362</v>
      </c>
      <c r="C64" s="14">
        <v>0</v>
      </c>
      <c r="E64" s="14">
        <v>0</v>
      </c>
      <c r="G64" s="14">
        <v>0</v>
      </c>
      <c r="I64" s="14">
        <f t="shared" si="1"/>
        <v>0</v>
      </c>
      <c r="K64" s="14">
        <v>26300000</v>
      </c>
      <c r="M64" s="14">
        <v>99182919055</v>
      </c>
      <c r="O64" s="14">
        <v>95998496849</v>
      </c>
      <c r="Q64" s="14">
        <f t="shared" si="0"/>
        <v>3184422206</v>
      </c>
    </row>
    <row r="65" spans="1:20" ht="21.75" customHeight="1">
      <c r="A65" s="6" t="s">
        <v>363</v>
      </c>
      <c r="C65" s="14">
        <v>0</v>
      </c>
      <c r="E65" s="14">
        <v>0</v>
      </c>
      <c r="G65" s="14">
        <v>0</v>
      </c>
      <c r="I65" s="14">
        <f t="shared" si="1"/>
        <v>0</v>
      </c>
      <c r="K65" s="14">
        <v>257511534</v>
      </c>
      <c r="M65" s="14">
        <v>262021746485</v>
      </c>
      <c r="O65" s="14">
        <v>254236264760</v>
      </c>
      <c r="Q65" s="14">
        <f t="shared" si="0"/>
        <v>7785481725</v>
      </c>
    </row>
    <row r="66" spans="1:20" ht="21.75" customHeight="1">
      <c r="A66" s="6" t="s">
        <v>358</v>
      </c>
      <c r="C66" s="14">
        <v>0</v>
      </c>
      <c r="E66" s="14">
        <v>0</v>
      </c>
      <c r="G66" s="14">
        <v>0</v>
      </c>
      <c r="I66" s="14">
        <f t="shared" si="1"/>
        <v>0</v>
      </c>
      <c r="K66" s="14">
        <v>119000000</v>
      </c>
      <c r="M66" s="14">
        <v>132672652836</v>
      </c>
      <c r="O66" s="14">
        <v>130929118139</v>
      </c>
      <c r="Q66" s="14">
        <f t="shared" si="0"/>
        <v>1743534697</v>
      </c>
    </row>
    <row r="67" spans="1:20" ht="21.75" customHeight="1">
      <c r="A67" s="6" t="s">
        <v>366</v>
      </c>
      <c r="C67" s="14">
        <v>0</v>
      </c>
      <c r="E67" s="14">
        <v>0</v>
      </c>
      <c r="G67" s="14">
        <v>0</v>
      </c>
      <c r="I67" s="14">
        <f t="shared" si="1"/>
        <v>0</v>
      </c>
      <c r="K67" s="14">
        <v>45860124</v>
      </c>
      <c r="M67" s="14">
        <v>131628963542</v>
      </c>
      <c r="O67" s="14">
        <v>127743945848</v>
      </c>
      <c r="Q67" s="14">
        <f t="shared" si="0"/>
        <v>3885017694</v>
      </c>
    </row>
    <row r="68" spans="1:20" ht="21.75" customHeight="1">
      <c r="A68" s="6" t="s">
        <v>35</v>
      </c>
      <c r="C68" s="14">
        <v>4213815</v>
      </c>
      <c r="E68" s="14">
        <v>11752237374</v>
      </c>
      <c r="G68" s="14">
        <f>9900544143+994496789</f>
        <v>10895040932</v>
      </c>
      <c r="I68" s="14">
        <f t="shared" si="1"/>
        <v>857196442</v>
      </c>
      <c r="K68" s="14">
        <v>4213815</v>
      </c>
      <c r="M68" s="14">
        <v>11752237374</v>
      </c>
      <c r="O68" s="14">
        <v>9900544143</v>
      </c>
      <c r="Q68" s="14">
        <f t="shared" si="0"/>
        <v>1851693231</v>
      </c>
    </row>
    <row r="69" spans="1:20" ht="21.75" customHeight="1">
      <c r="A69" s="6" t="s">
        <v>54</v>
      </c>
      <c r="C69" s="14">
        <v>0</v>
      </c>
      <c r="E69" s="14">
        <v>0</v>
      </c>
      <c r="G69" s="14">
        <v>0</v>
      </c>
      <c r="I69" s="14">
        <f t="shared" si="1"/>
        <v>0</v>
      </c>
      <c r="K69" s="14">
        <v>1455829</v>
      </c>
      <c r="M69" s="14">
        <v>8512299962</v>
      </c>
      <c r="O69" s="14">
        <v>8504545624</v>
      </c>
      <c r="Q69" s="14">
        <f t="shared" si="0"/>
        <v>7754338</v>
      </c>
    </row>
    <row r="70" spans="1:20" ht="21.75" customHeight="1">
      <c r="A70" s="6" t="s">
        <v>360</v>
      </c>
      <c r="C70" s="14">
        <v>0</v>
      </c>
      <c r="E70" s="14">
        <v>0</v>
      </c>
      <c r="G70" s="14">
        <v>0</v>
      </c>
      <c r="I70" s="14">
        <f t="shared" si="1"/>
        <v>0</v>
      </c>
      <c r="K70" s="14">
        <v>8800000</v>
      </c>
      <c r="M70" s="14">
        <v>13098618971</v>
      </c>
      <c r="O70" s="14">
        <v>12736711534</v>
      </c>
      <c r="Q70" s="14">
        <f t="shared" si="0"/>
        <v>361907437</v>
      </c>
    </row>
    <row r="71" spans="1:20" ht="21.75" customHeight="1">
      <c r="A71" s="6" t="s">
        <v>364</v>
      </c>
      <c r="C71" s="14">
        <v>0</v>
      </c>
      <c r="E71" s="14">
        <v>0</v>
      </c>
      <c r="G71" s="14">
        <v>0</v>
      </c>
      <c r="I71" s="14">
        <f t="shared" si="1"/>
        <v>0</v>
      </c>
      <c r="K71" s="14">
        <v>7187229</v>
      </c>
      <c r="M71" s="14">
        <v>14360374740</v>
      </c>
      <c r="O71" s="14">
        <v>13965100295</v>
      </c>
      <c r="Q71" s="14">
        <f t="shared" si="0"/>
        <v>395274445</v>
      </c>
    </row>
    <row r="72" spans="1:20" ht="21.75" customHeight="1">
      <c r="A72" s="6" t="s">
        <v>37</v>
      </c>
      <c r="C72" s="14">
        <v>106145706</v>
      </c>
      <c r="E72" s="14">
        <f>1225164649846-683325-20041</f>
        <v>1225163946480</v>
      </c>
      <c r="G72" s="14">
        <v>1188304384822</v>
      </c>
      <c r="I72" s="14">
        <f t="shared" si="1"/>
        <v>36859561658</v>
      </c>
      <c r="K72" s="14">
        <v>216740640</v>
      </c>
      <c r="M72" s="14">
        <f>2370575554707-683325</f>
        <v>2370574871382</v>
      </c>
      <c r="O72" s="14">
        <v>2312191552110</v>
      </c>
      <c r="Q72" s="14">
        <f t="shared" si="0"/>
        <v>58383319272</v>
      </c>
    </row>
    <row r="73" spans="1:20" ht="21.75" customHeight="1">
      <c r="A73" s="6" t="s">
        <v>38</v>
      </c>
      <c r="C73" s="14">
        <v>0</v>
      </c>
      <c r="E73" s="14">
        <v>0</v>
      </c>
      <c r="G73" s="14">
        <v>0</v>
      </c>
      <c r="I73" s="14">
        <f t="shared" si="1"/>
        <v>0</v>
      </c>
      <c r="K73" s="14">
        <v>28456468</v>
      </c>
      <c r="M73" s="14">
        <v>187085429117</v>
      </c>
      <c r="O73" s="14">
        <v>182584349423</v>
      </c>
      <c r="Q73" s="14">
        <f t="shared" ref="Q73:Q82" si="2">M73-O73</f>
        <v>4501079694</v>
      </c>
    </row>
    <row r="74" spans="1:20" ht="21.75" customHeight="1">
      <c r="A74" s="6" t="s">
        <v>40</v>
      </c>
      <c r="C74" s="14">
        <v>7000000</v>
      </c>
      <c r="E74" s="14">
        <v>31193992125</v>
      </c>
      <c r="G74" s="14">
        <v>30894912703</v>
      </c>
      <c r="I74" s="14">
        <f t="shared" ref="I74:I82" si="3">E74-G74</f>
        <v>299079422</v>
      </c>
      <c r="K74" s="14">
        <v>7000000</v>
      </c>
      <c r="M74" s="14">
        <v>31193992125</v>
      </c>
      <c r="O74" s="14">
        <v>30894915071</v>
      </c>
      <c r="Q74" s="14">
        <f t="shared" si="2"/>
        <v>299077054</v>
      </c>
    </row>
    <row r="75" spans="1:20" ht="21.75" customHeight="1">
      <c r="A75" s="6" t="s">
        <v>41</v>
      </c>
      <c r="C75" s="14">
        <v>0</v>
      </c>
      <c r="E75" s="14">
        <v>0</v>
      </c>
      <c r="G75" s="14">
        <v>0</v>
      </c>
      <c r="I75" s="14">
        <f t="shared" si="3"/>
        <v>0</v>
      </c>
      <c r="K75" s="14">
        <v>17758769</v>
      </c>
      <c r="M75" s="14">
        <v>245910774486</v>
      </c>
      <c r="O75" s="14">
        <v>238648852477</v>
      </c>
      <c r="Q75" s="14">
        <f t="shared" si="2"/>
        <v>7261922009</v>
      </c>
      <c r="T75" s="24"/>
    </row>
    <row r="76" spans="1:20" ht="21.75" customHeight="1">
      <c r="A76" s="6" t="s">
        <v>42</v>
      </c>
      <c r="C76" s="14">
        <v>14250000</v>
      </c>
      <c r="E76" s="14">
        <v>180430454490</v>
      </c>
      <c r="G76" s="14">
        <v>175277191599</v>
      </c>
      <c r="I76" s="14">
        <f t="shared" si="3"/>
        <v>5153262891</v>
      </c>
      <c r="K76" s="14">
        <v>14250000</v>
      </c>
      <c r="M76" s="14">
        <f>180430454490+2368</f>
        <v>180430456858</v>
      </c>
      <c r="O76" s="14">
        <v>175277191599</v>
      </c>
      <c r="Q76" s="14">
        <f t="shared" si="2"/>
        <v>5153265259</v>
      </c>
    </row>
    <row r="77" spans="1:20" ht="21.75" customHeight="1">
      <c r="A77" s="6" t="s">
        <v>78</v>
      </c>
      <c r="C77" s="14">
        <v>0</v>
      </c>
      <c r="E77" s="14">
        <v>0</v>
      </c>
      <c r="G77" s="14">
        <v>0</v>
      </c>
      <c r="I77" s="14">
        <f t="shared" si="3"/>
        <v>0</v>
      </c>
      <c r="K77" s="14">
        <v>60000</v>
      </c>
      <c r="M77" s="14">
        <v>8587012369</v>
      </c>
      <c r="O77" s="14">
        <v>8494729377</v>
      </c>
      <c r="Q77" s="14">
        <f t="shared" si="2"/>
        <v>92282992</v>
      </c>
    </row>
    <row r="78" spans="1:20" ht="21.75" customHeight="1">
      <c r="A78" s="6" t="s">
        <v>372</v>
      </c>
      <c r="C78" s="14">
        <v>0</v>
      </c>
      <c r="E78" s="14">
        <v>0</v>
      </c>
      <c r="G78" s="14">
        <v>0</v>
      </c>
      <c r="I78" s="14">
        <f t="shared" si="3"/>
        <v>0</v>
      </c>
      <c r="K78" s="14">
        <v>10000000</v>
      </c>
      <c r="M78" s="14">
        <v>125850375000</v>
      </c>
      <c r="O78" s="14">
        <v>124222564284</v>
      </c>
      <c r="Q78" s="14">
        <f t="shared" si="2"/>
        <v>1627810716</v>
      </c>
    </row>
    <row r="79" spans="1:20" ht="21.75" customHeight="1">
      <c r="A79" s="6" t="s">
        <v>370</v>
      </c>
      <c r="C79" s="14">
        <v>0</v>
      </c>
      <c r="E79" s="14">
        <v>0</v>
      </c>
      <c r="G79" s="14">
        <v>0</v>
      </c>
      <c r="I79" s="14">
        <f t="shared" si="3"/>
        <v>0</v>
      </c>
      <c r="K79" s="14">
        <v>10000000</v>
      </c>
      <c r="M79" s="14">
        <v>94437721900</v>
      </c>
      <c r="O79" s="14">
        <v>93444631737</v>
      </c>
      <c r="Q79" s="14">
        <f t="shared" si="2"/>
        <v>993090163</v>
      </c>
    </row>
    <row r="80" spans="1:20" ht="21.75" customHeight="1">
      <c r="A80" s="6" t="s">
        <v>85</v>
      </c>
      <c r="C80" s="14">
        <v>10555674</v>
      </c>
      <c r="E80" s="14">
        <v>1081035865862</v>
      </c>
      <c r="G80" s="14">
        <v>1055547718949</v>
      </c>
      <c r="I80" s="14">
        <f t="shared" si="3"/>
        <v>25488146913</v>
      </c>
      <c r="K80" s="14">
        <v>22654665</v>
      </c>
      <c r="M80" s="14">
        <v>2162792675599</v>
      </c>
      <c r="O80" s="14">
        <v>2133342876276</v>
      </c>
      <c r="Q80" s="14">
        <f t="shared" si="2"/>
        <v>29449799323</v>
      </c>
    </row>
    <row r="81" spans="1:20" ht="21.75" customHeight="1">
      <c r="A81" s="6" t="s">
        <v>371</v>
      </c>
      <c r="C81" s="14">
        <v>0</v>
      </c>
      <c r="E81" s="14">
        <v>0</v>
      </c>
      <c r="G81" s="14">
        <v>0</v>
      </c>
      <c r="I81" s="14">
        <f t="shared" si="3"/>
        <v>0</v>
      </c>
      <c r="K81" s="14">
        <v>1648597</v>
      </c>
      <c r="M81" s="14">
        <v>17790290913</v>
      </c>
      <c r="O81" s="14">
        <v>17204890831</v>
      </c>
      <c r="Q81" s="14">
        <f t="shared" si="2"/>
        <v>585400082</v>
      </c>
      <c r="T81" s="24"/>
    </row>
    <row r="82" spans="1:20" ht="21.75" customHeight="1">
      <c r="A82" s="6" t="s">
        <v>90</v>
      </c>
      <c r="C82" s="14">
        <v>0</v>
      </c>
      <c r="E82" s="14">
        <v>0</v>
      </c>
      <c r="G82" s="14">
        <v>0</v>
      </c>
      <c r="I82" s="14">
        <f t="shared" si="3"/>
        <v>0</v>
      </c>
      <c r="K82" s="14">
        <v>1000000</v>
      </c>
      <c r="M82" s="14">
        <v>329201092086</v>
      </c>
      <c r="O82" s="14">
        <v>318253119613</v>
      </c>
      <c r="Q82" s="14">
        <f t="shared" si="2"/>
        <v>10947972473</v>
      </c>
    </row>
    <row r="83" spans="1:20" ht="21.75" customHeight="1">
      <c r="A83" s="8" t="s">
        <v>55</v>
      </c>
      <c r="C83" s="14"/>
      <c r="E83" s="17">
        <f>SUM(E8:E82)</f>
        <v>22603634580221</v>
      </c>
      <c r="G83" s="17">
        <f>SUM(G8:G82)</f>
        <v>23472913974929</v>
      </c>
      <c r="I83" s="17">
        <f>SUM(I8:I82)</f>
        <v>-869279394708</v>
      </c>
      <c r="K83" s="14"/>
      <c r="M83" s="17">
        <f>SUM(M8:M82)</f>
        <v>182782089305974</v>
      </c>
      <c r="O83" s="17">
        <f>SUM(O8:O82)</f>
        <v>189291162621086</v>
      </c>
      <c r="Q83" s="17">
        <f>SUM(Q8:Q82)</f>
        <v>-6509073315112</v>
      </c>
    </row>
    <row r="86" spans="1:20">
      <c r="I86" s="19"/>
    </row>
    <row r="87" spans="1:20">
      <c r="E87" s="19"/>
      <c r="G87" s="19"/>
      <c r="I87" s="19"/>
      <c r="O87" s="19"/>
    </row>
    <row r="88" spans="1:20">
      <c r="E88" s="19"/>
      <c r="I88" s="19"/>
      <c r="O88" s="19"/>
    </row>
    <row r="89" spans="1:20">
      <c r="E89" s="19"/>
      <c r="I89" s="19"/>
      <c r="O89" s="19"/>
      <c r="Q89" s="19"/>
    </row>
    <row r="90" spans="1:20">
      <c r="E90" s="19"/>
      <c r="O90" s="19"/>
      <c r="Q90" s="19"/>
    </row>
    <row r="91" spans="1:20">
      <c r="E91" s="19"/>
      <c r="Q91" s="19"/>
    </row>
    <row r="92" spans="1:20">
      <c r="I92" s="19"/>
      <c r="Q92" s="19"/>
    </row>
    <row r="93" spans="1:20">
      <c r="K93" s="19"/>
    </row>
    <row r="94" spans="1:20">
      <c r="E94" s="19"/>
      <c r="O94" s="19"/>
    </row>
    <row r="95" spans="1:20">
      <c r="I95" s="19"/>
    </row>
    <row r="96" spans="1:20">
      <c r="I96" s="19"/>
    </row>
    <row r="97" spans="9:15">
      <c r="I97" s="19"/>
    </row>
    <row r="98" spans="9:15">
      <c r="O98" s="31"/>
    </row>
    <row r="99" spans="9:15">
      <c r="O99" s="31"/>
    </row>
    <row r="100" spans="9:15">
      <c r="O100" s="31"/>
    </row>
    <row r="101" spans="9:15">
      <c r="O101" s="31"/>
    </row>
    <row r="102" spans="9:15">
      <c r="O102" s="19"/>
    </row>
    <row r="107" spans="9:15">
      <c r="O107" s="19"/>
    </row>
  </sheetData>
  <sortState xmlns:xlrd2="http://schemas.microsoft.com/office/spreadsheetml/2017/richdata2" ref="A8:Q82">
    <sortCondition sortBy="cellColor" ref="A8:A82" dxfId="0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138"/>
  <sheetViews>
    <sheetView rightToLeft="1" workbookViewId="0">
      <selection activeCell="S37" sqref="S1:AF1048576"/>
    </sheetView>
  </sheetViews>
  <sheetFormatPr defaultRowHeight="12.75"/>
  <cols>
    <col min="1" max="1" width="40.28515625" customWidth="1"/>
    <col min="2" max="2" width="1.28515625" customWidth="1"/>
    <col min="3" max="3" width="18.140625" style="10" bestFit="1" customWidth="1"/>
    <col min="4" max="4" width="1.28515625" style="10" customWidth="1"/>
    <col min="5" max="5" width="19.7109375" style="10" bestFit="1" customWidth="1"/>
    <col min="6" max="6" width="1.28515625" style="10" customWidth="1"/>
    <col min="7" max="7" width="19.7109375" style="10" bestFit="1" customWidth="1"/>
    <col min="8" max="8" width="1.28515625" style="10" customWidth="1"/>
    <col min="9" max="9" width="26.28515625" style="10" bestFit="1" customWidth="1"/>
    <col min="10" max="10" width="1.28515625" style="10" customWidth="1"/>
    <col min="11" max="11" width="13.7109375" style="10" bestFit="1" customWidth="1"/>
    <col min="12" max="12" width="1.28515625" style="10" customWidth="1"/>
    <col min="13" max="13" width="19.7109375" style="10" bestFit="1" customWidth="1"/>
    <col min="14" max="14" width="1.28515625" style="10" customWidth="1"/>
    <col min="15" max="15" width="19.5703125" style="10" bestFit="1" customWidth="1"/>
    <col min="16" max="16" width="1.28515625" style="10" customWidth="1"/>
    <col min="17" max="17" width="19.85546875" style="10" customWidth="1"/>
    <col min="18" max="18" width="0.28515625" customWidth="1"/>
    <col min="20" max="20" width="17.5703125" bestFit="1" customWidth="1"/>
    <col min="21" max="21" width="16" bestFit="1" customWidth="1"/>
  </cols>
  <sheetData>
    <row r="1" spans="1:17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21.75" customHeight="1">
      <c r="A2" s="45" t="s">
        <v>333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14.45" customHeight="1"/>
    <row r="5" spans="1:17" ht="14.45" customHeight="1">
      <c r="A5" s="46" t="s">
        <v>447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14.45" customHeight="1">
      <c r="A6" s="50" t="s">
        <v>336</v>
      </c>
      <c r="C6" s="37" t="s">
        <v>352</v>
      </c>
      <c r="D6" s="37"/>
      <c r="E6" s="37"/>
      <c r="F6" s="37"/>
      <c r="G6" s="37"/>
      <c r="H6" s="37"/>
      <c r="I6" s="37"/>
      <c r="K6" s="37" t="s">
        <v>353</v>
      </c>
      <c r="L6" s="37"/>
      <c r="M6" s="37"/>
      <c r="N6" s="37"/>
      <c r="O6" s="37"/>
      <c r="P6" s="37"/>
      <c r="Q6" s="37"/>
    </row>
    <row r="7" spans="1:17" ht="21" customHeight="1">
      <c r="A7" s="37"/>
      <c r="C7" s="9" t="s">
        <v>13</v>
      </c>
      <c r="D7" s="11"/>
      <c r="E7" s="9" t="s">
        <v>15</v>
      </c>
      <c r="F7" s="11"/>
      <c r="G7" s="9" t="s">
        <v>445</v>
      </c>
      <c r="H7" s="11"/>
      <c r="I7" s="9" t="s">
        <v>448</v>
      </c>
      <c r="K7" s="9" t="s">
        <v>13</v>
      </c>
      <c r="L7" s="11"/>
      <c r="M7" s="9" t="s">
        <v>15</v>
      </c>
      <c r="N7" s="11"/>
      <c r="O7" s="9" t="s">
        <v>445</v>
      </c>
      <c r="P7" s="11"/>
      <c r="Q7" s="9" t="s">
        <v>448</v>
      </c>
    </row>
    <row r="8" spans="1:17" ht="21.75" customHeight="1">
      <c r="A8" s="5" t="s">
        <v>123</v>
      </c>
      <c r="C8" s="12">
        <v>19990000</v>
      </c>
      <c r="E8" s="12">
        <v>17682009936318</v>
      </c>
      <c r="G8" s="12">
        <v>18143471079847</v>
      </c>
      <c r="I8" s="12">
        <v>-461461143528</v>
      </c>
      <c r="K8" s="12">
        <v>19990000</v>
      </c>
      <c r="M8" s="12">
        <v>17682009936318</v>
      </c>
      <c r="O8" s="12">
        <v>18384271300401</v>
      </c>
      <c r="Q8" s="32">
        <f>M8-O8</f>
        <v>-702261364083</v>
      </c>
    </row>
    <row r="9" spans="1:17" ht="21.75" customHeight="1">
      <c r="A9" s="6" t="s">
        <v>126</v>
      </c>
      <c r="C9" s="14">
        <v>2495000</v>
      </c>
      <c r="E9" s="14">
        <v>2132065058906</v>
      </c>
      <c r="G9" s="14">
        <v>2244279009375</v>
      </c>
      <c r="I9" s="14">
        <v>-112213950468</v>
      </c>
      <c r="K9" s="14">
        <v>2495000</v>
      </c>
      <c r="M9" s="14">
        <v>2132065058906</v>
      </c>
      <c r="O9" s="14">
        <v>2245093003125</v>
      </c>
      <c r="Q9" s="33">
        <f t="shared" ref="Q9:Q72" si="0">M9-O9</f>
        <v>-113027944219</v>
      </c>
    </row>
    <row r="10" spans="1:17" ht="21.75" customHeight="1">
      <c r="A10" s="6" t="s">
        <v>128</v>
      </c>
      <c r="C10" s="14">
        <v>8875000</v>
      </c>
      <c r="E10" s="14">
        <v>8426665507812</v>
      </c>
      <c r="G10" s="14">
        <v>8426665507812</v>
      </c>
      <c r="I10" s="14">
        <v>0</v>
      </c>
      <c r="K10" s="14">
        <v>8875000</v>
      </c>
      <c r="M10" s="14">
        <v>8426665507812</v>
      </c>
      <c r="O10" s="14">
        <v>7694747699149</v>
      </c>
      <c r="Q10" s="33">
        <f t="shared" si="0"/>
        <v>731917808663</v>
      </c>
    </row>
    <row r="11" spans="1:17" ht="21.75" customHeight="1">
      <c r="A11" s="6" t="s">
        <v>131</v>
      </c>
      <c r="C11" s="14">
        <v>24809</v>
      </c>
      <c r="E11" s="14">
        <v>20339360211</v>
      </c>
      <c r="G11" s="14">
        <v>22439936646</v>
      </c>
      <c r="I11" s="14">
        <v>-2100576434</v>
      </c>
      <c r="K11" s="14">
        <v>24809</v>
      </c>
      <c r="M11" s="14">
        <v>20339360211</v>
      </c>
      <c r="O11" s="14">
        <v>22448075548</v>
      </c>
      <c r="Q11" s="33">
        <f t="shared" si="0"/>
        <v>-2108715337</v>
      </c>
    </row>
    <row r="12" spans="1:17" ht="21.75" customHeight="1">
      <c r="A12" s="6" t="s">
        <v>134</v>
      </c>
      <c r="C12" s="14">
        <v>5500000</v>
      </c>
      <c r="E12" s="14">
        <v>4241723308143</v>
      </c>
      <c r="G12" s="14">
        <v>4943140912937</v>
      </c>
      <c r="I12" s="14">
        <v>-701417604793</v>
      </c>
      <c r="K12" s="14">
        <v>5500000</v>
      </c>
      <c r="M12" s="14">
        <v>4241723308143</v>
      </c>
      <c r="O12" s="14">
        <v>4944902662937</v>
      </c>
      <c r="Q12" s="33">
        <f t="shared" si="0"/>
        <v>-703179354794</v>
      </c>
    </row>
    <row r="13" spans="1:17" ht="21.75" customHeight="1">
      <c r="A13" s="6" t="s">
        <v>137</v>
      </c>
      <c r="C13" s="14">
        <v>117467</v>
      </c>
      <c r="E13" s="14">
        <v>91162354331</v>
      </c>
      <c r="G13" s="14">
        <v>88740327815</v>
      </c>
      <c r="I13" s="14">
        <v>2422026516</v>
      </c>
      <c r="K13" s="14">
        <v>117467</v>
      </c>
      <c r="M13" s="14">
        <v>91162354331</v>
      </c>
      <c r="O13" s="14">
        <v>85476987087</v>
      </c>
      <c r="Q13" s="33">
        <f t="shared" si="0"/>
        <v>5685367244</v>
      </c>
    </row>
    <row r="14" spans="1:17" ht="21.75" customHeight="1">
      <c r="A14" s="6" t="s">
        <v>140</v>
      </c>
      <c r="C14" s="14">
        <v>30431</v>
      </c>
      <c r="E14" s="14">
        <v>22529810310</v>
      </c>
      <c r="G14" s="14">
        <v>21916046646</v>
      </c>
      <c r="I14" s="14">
        <v>613763664</v>
      </c>
      <c r="K14" s="14">
        <v>30431</v>
      </c>
      <c r="M14" s="14">
        <v>22529810310</v>
      </c>
      <c r="O14" s="14">
        <v>21148449938</v>
      </c>
      <c r="Q14" s="33">
        <f t="shared" si="0"/>
        <v>1381360372</v>
      </c>
    </row>
    <row r="15" spans="1:17" ht="21.75" customHeight="1">
      <c r="A15" s="6" t="s">
        <v>142</v>
      </c>
      <c r="C15" s="14">
        <v>34500</v>
      </c>
      <c r="E15" s="14">
        <v>24783736511</v>
      </c>
      <c r="G15" s="14">
        <v>24189279923</v>
      </c>
      <c r="I15" s="14">
        <v>594456588</v>
      </c>
      <c r="K15" s="14">
        <v>34500</v>
      </c>
      <c r="M15" s="14">
        <v>24783736511</v>
      </c>
      <c r="O15" s="14">
        <v>23292937389</v>
      </c>
      <c r="Q15" s="33">
        <f t="shared" si="0"/>
        <v>1490799122</v>
      </c>
    </row>
    <row r="16" spans="1:17" ht="21.75" customHeight="1">
      <c r="A16" s="6" t="s">
        <v>147</v>
      </c>
      <c r="C16" s="14">
        <v>489300</v>
      </c>
      <c r="E16" s="14">
        <v>460934052753</v>
      </c>
      <c r="G16" s="14">
        <v>447441606262</v>
      </c>
      <c r="I16" s="14">
        <v>13492446491</v>
      </c>
      <c r="K16" s="14">
        <v>489300</v>
      </c>
      <c r="M16" s="14">
        <v>460934052753</v>
      </c>
      <c r="O16" s="14">
        <v>428265368830</v>
      </c>
      <c r="Q16" s="33">
        <f t="shared" si="0"/>
        <v>32668683923</v>
      </c>
    </row>
    <row r="17" spans="1:17" ht="21.75" customHeight="1">
      <c r="A17" s="6" t="s">
        <v>149</v>
      </c>
      <c r="C17" s="14">
        <v>13000</v>
      </c>
      <c r="E17" s="14">
        <v>9175997836</v>
      </c>
      <c r="G17" s="14">
        <v>8932770163</v>
      </c>
      <c r="I17" s="14">
        <v>243227673</v>
      </c>
      <c r="K17" s="14">
        <v>13000</v>
      </c>
      <c r="M17" s="14">
        <v>9175997836</v>
      </c>
      <c r="O17" s="14">
        <v>8624586510</v>
      </c>
      <c r="Q17" s="33">
        <f t="shared" si="0"/>
        <v>551411326</v>
      </c>
    </row>
    <row r="18" spans="1:17" ht="21.75" customHeight="1">
      <c r="A18" s="6" t="s">
        <v>152</v>
      </c>
      <c r="C18" s="14">
        <v>1791468</v>
      </c>
      <c r="E18" s="14">
        <v>1539699410204</v>
      </c>
      <c r="G18" s="14">
        <v>1503710483029</v>
      </c>
      <c r="I18" s="14">
        <v>35988927175</v>
      </c>
      <c r="K18" s="14">
        <v>1791468</v>
      </c>
      <c r="M18" s="14">
        <v>1539699410204</v>
      </c>
      <c r="O18" s="14">
        <v>1438449269925</v>
      </c>
      <c r="Q18" s="33">
        <f t="shared" si="0"/>
        <v>101250140279</v>
      </c>
    </row>
    <row r="19" spans="1:17" ht="21.75" customHeight="1">
      <c r="A19" s="6" t="s">
        <v>155</v>
      </c>
      <c r="C19" s="14">
        <v>63900</v>
      </c>
      <c r="E19" s="14">
        <v>47004827220</v>
      </c>
      <c r="G19" s="14">
        <v>45765841285</v>
      </c>
      <c r="I19" s="14">
        <v>1238985935</v>
      </c>
      <c r="K19" s="14">
        <v>63900</v>
      </c>
      <c r="M19" s="14">
        <v>47004827220</v>
      </c>
      <c r="O19" s="14">
        <v>44112397178</v>
      </c>
      <c r="Q19" s="33">
        <f t="shared" si="0"/>
        <v>2892430042</v>
      </c>
    </row>
    <row r="20" spans="1:17" ht="21.75" customHeight="1">
      <c r="A20" s="6" t="s">
        <v>157</v>
      </c>
      <c r="C20" s="14">
        <v>3703000</v>
      </c>
      <c r="E20" s="14">
        <v>2664710275500</v>
      </c>
      <c r="G20" s="14">
        <v>2579957684793</v>
      </c>
      <c r="I20" s="14">
        <v>84752590707</v>
      </c>
      <c r="K20" s="14">
        <v>3703000</v>
      </c>
      <c r="M20" s="14">
        <v>2664710275500</v>
      </c>
      <c r="O20" s="14">
        <v>2500182659743</v>
      </c>
      <c r="Q20" s="33">
        <f t="shared" si="0"/>
        <v>164527615757</v>
      </c>
    </row>
    <row r="21" spans="1:17" ht="21.75" customHeight="1">
      <c r="A21" s="6" t="s">
        <v>159</v>
      </c>
      <c r="C21" s="14">
        <v>798450</v>
      </c>
      <c r="E21" s="14">
        <v>786269049606</v>
      </c>
      <c r="G21" s="14">
        <v>766438355912</v>
      </c>
      <c r="I21" s="14">
        <v>19830693694</v>
      </c>
      <c r="K21" s="14">
        <v>798450</v>
      </c>
      <c r="M21" s="14">
        <v>786269049606</v>
      </c>
      <c r="O21" s="14">
        <v>732564841052</v>
      </c>
      <c r="Q21" s="33">
        <f t="shared" si="0"/>
        <v>53704208554</v>
      </c>
    </row>
    <row r="22" spans="1:17" ht="21.75" customHeight="1">
      <c r="A22" s="6" t="s">
        <v>20</v>
      </c>
      <c r="C22" s="14">
        <v>1510586124</v>
      </c>
      <c r="E22" s="14">
        <v>2213889026147</v>
      </c>
      <c r="G22" s="14">
        <v>2193032836163</v>
      </c>
      <c r="I22" s="14">
        <v>20856189984</v>
      </c>
      <c r="K22" s="14">
        <v>1510586124</v>
      </c>
      <c r="M22" s="14">
        <v>2213889026147</v>
      </c>
      <c r="O22" s="14">
        <v>2177384301275</v>
      </c>
      <c r="Q22" s="33">
        <f t="shared" si="0"/>
        <v>36504724872</v>
      </c>
    </row>
    <row r="23" spans="1:17" ht="21.75" customHeight="1">
      <c r="A23" s="6" t="s">
        <v>21</v>
      </c>
      <c r="C23" s="14">
        <v>163419882</v>
      </c>
      <c r="E23" s="14">
        <v>793270313758</v>
      </c>
      <c r="G23" s="14">
        <v>789406760598</v>
      </c>
      <c r="I23" s="14">
        <v>3863553160</v>
      </c>
      <c r="K23" s="14">
        <v>163419882</v>
      </c>
      <c r="M23" s="14">
        <v>793270313758</v>
      </c>
      <c r="O23" s="14">
        <v>784765295016</v>
      </c>
      <c r="Q23" s="33">
        <f t="shared" si="0"/>
        <v>8505018742</v>
      </c>
    </row>
    <row r="24" spans="1:17" ht="21.75" customHeight="1">
      <c r="A24" s="6" t="s">
        <v>23</v>
      </c>
      <c r="C24" s="14">
        <v>240395567</v>
      </c>
      <c r="E24" s="14">
        <v>2270875184222</v>
      </c>
      <c r="G24" s="14">
        <v>2252475061585</v>
      </c>
      <c r="I24" s="14">
        <v>18400122637</v>
      </c>
      <c r="K24" s="14">
        <v>240395567</v>
      </c>
      <c r="M24" s="14">
        <v>2270875184222</v>
      </c>
      <c r="O24" s="14">
        <v>2227428163984</v>
      </c>
      <c r="Q24" s="33">
        <f t="shared" si="0"/>
        <v>43447020238</v>
      </c>
    </row>
    <row r="25" spans="1:17" ht="21.75" customHeight="1">
      <c r="A25" s="6" t="s">
        <v>24</v>
      </c>
      <c r="C25" s="14">
        <v>71163637</v>
      </c>
      <c r="E25" s="14">
        <v>339792364517</v>
      </c>
      <c r="G25" s="14">
        <v>337093069345</v>
      </c>
      <c r="I25" s="14">
        <v>2699295172</v>
      </c>
      <c r="K25" s="14">
        <v>71163637</v>
      </c>
      <c r="M25" s="14">
        <v>339792364517</v>
      </c>
      <c r="O25" s="14">
        <v>333993944435</v>
      </c>
      <c r="Q25" s="33">
        <f t="shared" si="0"/>
        <v>5798420082</v>
      </c>
    </row>
    <row r="26" spans="1:17" ht="21.75" customHeight="1">
      <c r="A26" s="6" t="s">
        <v>27</v>
      </c>
      <c r="C26" s="14">
        <v>11694000</v>
      </c>
      <c r="E26" s="14">
        <v>399164025072</v>
      </c>
      <c r="G26" s="14">
        <v>403629435438</v>
      </c>
      <c r="I26" s="14">
        <v>-4465410366</v>
      </c>
      <c r="K26" s="14">
        <v>11694000</v>
      </c>
      <c r="M26" s="14">
        <v>399164025072</v>
      </c>
      <c r="O26" s="14">
        <v>395893040457</v>
      </c>
      <c r="Q26" s="33">
        <f t="shared" si="0"/>
        <v>3270984615</v>
      </c>
    </row>
    <row r="27" spans="1:17" ht="21.75" customHeight="1">
      <c r="A27" s="6" t="s">
        <v>25</v>
      </c>
      <c r="C27" s="14">
        <v>272507334</v>
      </c>
      <c r="E27" s="14">
        <v>1681893301356</v>
      </c>
      <c r="G27" s="14">
        <v>1667019043880</v>
      </c>
      <c r="I27" s="14">
        <v>14874257476</v>
      </c>
      <c r="K27" s="14">
        <v>272507334</v>
      </c>
      <c r="M27" s="14">
        <v>1681893301356</v>
      </c>
      <c r="O27" s="14">
        <v>1651633928188</v>
      </c>
      <c r="Q27" s="33">
        <f t="shared" si="0"/>
        <v>30259373168</v>
      </c>
    </row>
    <row r="28" spans="1:17" ht="21.75" customHeight="1">
      <c r="A28" s="6" t="s">
        <v>26</v>
      </c>
      <c r="C28" s="14">
        <v>285378511</v>
      </c>
      <c r="E28" s="14">
        <v>1823631126108</v>
      </c>
      <c r="G28" s="14">
        <v>1806523638811</v>
      </c>
      <c r="I28" s="14">
        <v>17107487297</v>
      </c>
      <c r="K28" s="14">
        <v>285378511</v>
      </c>
      <c r="M28" s="14">
        <v>1823631126108</v>
      </c>
      <c r="O28" s="14">
        <v>1801110539525</v>
      </c>
      <c r="Q28" s="33">
        <f t="shared" si="0"/>
        <v>22520586583</v>
      </c>
    </row>
    <row r="29" spans="1:17" ht="21.75" customHeight="1">
      <c r="A29" s="6" t="s">
        <v>28</v>
      </c>
      <c r="C29" s="14">
        <v>4049335</v>
      </c>
      <c r="E29" s="14">
        <v>1586962566632</v>
      </c>
      <c r="G29" s="14">
        <v>1617017841536</v>
      </c>
      <c r="I29" s="14">
        <v>-30055274903</v>
      </c>
      <c r="K29" s="14">
        <v>4049335</v>
      </c>
      <c r="M29" s="14">
        <v>1586962566632</v>
      </c>
      <c r="O29" s="14">
        <v>1612043996350</v>
      </c>
      <c r="Q29" s="33">
        <f t="shared" si="0"/>
        <v>-25081429718</v>
      </c>
    </row>
    <row r="30" spans="1:17" ht="21.75" customHeight="1">
      <c r="A30" s="6" t="s">
        <v>29</v>
      </c>
      <c r="C30" s="14">
        <v>31602127</v>
      </c>
      <c r="E30" s="14">
        <v>186892741647</v>
      </c>
      <c r="G30" s="14">
        <v>185735433068</v>
      </c>
      <c r="I30" s="14">
        <v>1157308579</v>
      </c>
      <c r="K30" s="14">
        <v>31602127</v>
      </c>
      <c r="M30" s="14">
        <v>186892741647</v>
      </c>
      <c r="O30" s="14">
        <v>184150556942</v>
      </c>
      <c r="Q30" s="33">
        <f t="shared" si="0"/>
        <v>2742184705</v>
      </c>
    </row>
    <row r="31" spans="1:17" ht="21.75" customHeight="1">
      <c r="A31" s="6" t="s">
        <v>30</v>
      </c>
      <c r="C31" s="14">
        <v>26651519</v>
      </c>
      <c r="E31" s="14">
        <v>1356918746519</v>
      </c>
      <c r="G31" s="14">
        <v>1348583609990</v>
      </c>
      <c r="I31" s="14">
        <v>8335136529</v>
      </c>
      <c r="K31" s="14">
        <v>26651519</v>
      </c>
      <c r="M31" s="14">
        <v>1356918746516</v>
      </c>
      <c r="O31" s="14">
        <v>1348410604432</v>
      </c>
      <c r="Q31" s="33">
        <f t="shared" si="0"/>
        <v>8508142084</v>
      </c>
    </row>
    <row r="32" spans="1:17" ht="21.75" customHeight="1">
      <c r="A32" s="6" t="s">
        <v>31</v>
      </c>
      <c r="C32" s="14">
        <v>34930396</v>
      </c>
      <c r="E32" s="14">
        <v>283868545278</v>
      </c>
      <c r="G32" s="14">
        <v>284159995589</v>
      </c>
      <c r="I32" s="14">
        <v>-291450310</v>
      </c>
      <c r="K32" s="14">
        <v>34930396</v>
      </c>
      <c r="M32" s="14">
        <v>283868545278</v>
      </c>
      <c r="O32" s="14">
        <v>280578467542</v>
      </c>
      <c r="Q32" s="33">
        <f t="shared" si="0"/>
        <v>3290077736</v>
      </c>
    </row>
    <row r="33" spans="1:17" ht="21.75" customHeight="1">
      <c r="A33" s="6" t="s">
        <v>32</v>
      </c>
      <c r="C33" s="14">
        <v>83822722</v>
      </c>
      <c r="E33" s="14">
        <v>674547403831</v>
      </c>
      <c r="G33" s="14">
        <v>672116030884</v>
      </c>
      <c r="I33" s="14">
        <v>2431372947</v>
      </c>
      <c r="K33" s="14">
        <v>83822722</v>
      </c>
      <c r="M33" s="14">
        <v>674547403831</v>
      </c>
      <c r="O33" s="14">
        <v>672266750516</v>
      </c>
      <c r="Q33" s="33">
        <f t="shared" si="0"/>
        <v>2280653315</v>
      </c>
    </row>
    <row r="34" spans="1:17" ht="21.75" customHeight="1">
      <c r="A34" s="6" t="s">
        <v>33</v>
      </c>
      <c r="C34" s="14">
        <v>73379651</v>
      </c>
      <c r="E34" s="14">
        <v>284842211676</v>
      </c>
      <c r="G34" s="14">
        <v>283441180367</v>
      </c>
      <c r="I34" s="14">
        <v>1401031309</v>
      </c>
      <c r="K34" s="14">
        <v>73379651</v>
      </c>
      <c r="M34" s="14">
        <v>284842211676</v>
      </c>
      <c r="O34" s="14">
        <v>283367503653</v>
      </c>
      <c r="Q34" s="33">
        <f t="shared" si="0"/>
        <v>1474708023</v>
      </c>
    </row>
    <row r="35" spans="1:17" ht="21.75" customHeight="1">
      <c r="A35" s="6" t="s">
        <v>34</v>
      </c>
      <c r="C35" s="14">
        <v>1135510263</v>
      </c>
      <c r="E35" s="14">
        <v>6760396612002</v>
      </c>
      <c r="G35" s="14">
        <v>6682444851027</v>
      </c>
      <c r="I35" s="14">
        <v>77951760975</v>
      </c>
      <c r="K35" s="14">
        <v>1135510263</v>
      </c>
      <c r="M35" s="14">
        <v>6760396612002</v>
      </c>
      <c r="O35" s="14">
        <v>6582573637309</v>
      </c>
      <c r="Q35" s="33">
        <f t="shared" si="0"/>
        <v>177822974693</v>
      </c>
    </row>
    <row r="36" spans="1:17" ht="21.75" customHeight="1">
      <c r="A36" s="6" t="s">
        <v>54</v>
      </c>
      <c r="C36" s="14">
        <v>6983295</v>
      </c>
      <c r="E36" s="14">
        <v>50861165711</v>
      </c>
      <c r="G36" s="14">
        <v>51289579350</v>
      </c>
      <c r="I36" s="14">
        <v>-428413638</v>
      </c>
      <c r="K36" s="14">
        <v>6983295</v>
      </c>
      <c r="M36" s="14">
        <v>50861165711</v>
      </c>
      <c r="O36" s="14">
        <v>51289579350</v>
      </c>
      <c r="Q36" s="33">
        <f t="shared" si="0"/>
        <v>-428413639</v>
      </c>
    </row>
    <row r="37" spans="1:17" ht="21.75" customHeight="1">
      <c r="A37" s="6" t="s">
        <v>36</v>
      </c>
      <c r="C37" s="14">
        <v>17781595</v>
      </c>
      <c r="E37" s="14">
        <v>230961835412</v>
      </c>
      <c r="G37" s="14">
        <v>233257369136</v>
      </c>
      <c r="I37" s="14">
        <v>-2295533723</v>
      </c>
      <c r="K37" s="14">
        <v>17781595</v>
      </c>
      <c r="M37" s="14">
        <v>230961835412</v>
      </c>
      <c r="O37" s="14">
        <v>230598173302</v>
      </c>
      <c r="Q37" s="33">
        <f t="shared" si="0"/>
        <v>363662110</v>
      </c>
    </row>
    <row r="38" spans="1:17" ht="21.75" customHeight="1">
      <c r="A38" s="6" t="s">
        <v>37</v>
      </c>
      <c r="C38" s="14">
        <v>36204828</v>
      </c>
      <c r="E38" s="14">
        <v>484268523880</v>
      </c>
      <c r="G38" s="14">
        <v>475981668657</v>
      </c>
      <c r="I38" s="14">
        <v>8286855223</v>
      </c>
      <c r="K38" s="14">
        <v>36204828</v>
      </c>
      <c r="M38" s="14">
        <v>484268523880</v>
      </c>
      <c r="O38" s="14">
        <v>481088698420</v>
      </c>
      <c r="Q38" s="33">
        <f t="shared" si="0"/>
        <v>3179825460</v>
      </c>
    </row>
    <row r="39" spans="1:17" ht="21.75" customHeight="1">
      <c r="A39" s="6" t="s">
        <v>46</v>
      </c>
      <c r="C39" s="14">
        <v>52234793</v>
      </c>
      <c r="E39" s="14">
        <v>774355409668</v>
      </c>
      <c r="G39" s="14">
        <v>771771201895</v>
      </c>
      <c r="I39" s="14">
        <v>2584207773</v>
      </c>
      <c r="K39" s="14">
        <v>52234793</v>
      </c>
      <c r="M39" s="14">
        <v>774355409668</v>
      </c>
      <c r="O39" s="14">
        <v>768195131115</v>
      </c>
      <c r="Q39" s="33">
        <f t="shared" si="0"/>
        <v>6160278553</v>
      </c>
    </row>
    <row r="40" spans="1:17" ht="21.75" customHeight="1">
      <c r="A40" s="6" t="s">
        <v>47</v>
      </c>
      <c r="C40" s="14">
        <v>886111110</v>
      </c>
      <c r="E40" s="14">
        <v>3415930815300</v>
      </c>
      <c r="G40" s="14">
        <v>3395271945427</v>
      </c>
      <c r="I40" s="14">
        <v>20658869873</v>
      </c>
      <c r="K40" s="14">
        <v>886111110</v>
      </c>
      <c r="M40" s="14">
        <v>3415930815300</v>
      </c>
      <c r="O40" s="14">
        <v>3370620037640</v>
      </c>
      <c r="Q40" s="33">
        <f t="shared" si="0"/>
        <v>45310777660</v>
      </c>
    </row>
    <row r="41" spans="1:17" ht="21.75" customHeight="1">
      <c r="A41" s="6" t="s">
        <v>48</v>
      </c>
      <c r="C41" s="14">
        <v>25894821</v>
      </c>
      <c r="E41" s="14">
        <v>394669885957</v>
      </c>
      <c r="G41" s="14">
        <v>392731041206</v>
      </c>
      <c r="I41" s="14">
        <v>1938844751</v>
      </c>
      <c r="K41" s="14">
        <v>25894821</v>
      </c>
      <c r="M41" s="14">
        <v>394669885957</v>
      </c>
      <c r="O41" s="14">
        <v>406388159772</v>
      </c>
      <c r="Q41" s="33">
        <f t="shared" si="0"/>
        <v>-11718273815</v>
      </c>
    </row>
    <row r="42" spans="1:17" ht="21.75" customHeight="1">
      <c r="A42" s="6" t="s">
        <v>49</v>
      </c>
      <c r="C42" s="14">
        <v>43602714</v>
      </c>
      <c r="E42" s="14">
        <v>840219214703</v>
      </c>
      <c r="G42" s="14">
        <v>836131485423</v>
      </c>
      <c r="I42" s="14">
        <v>4087729280</v>
      </c>
      <c r="K42" s="14">
        <v>43602714</v>
      </c>
      <c r="M42" s="14">
        <v>840219214703</v>
      </c>
      <c r="O42" s="14">
        <v>833924009341</v>
      </c>
      <c r="Q42" s="33">
        <f t="shared" si="0"/>
        <v>6295205362</v>
      </c>
    </row>
    <row r="43" spans="1:17" ht="21.75" customHeight="1">
      <c r="A43" s="6" t="s">
        <v>38</v>
      </c>
      <c r="C43" s="14">
        <v>179425000</v>
      </c>
      <c r="E43" s="14">
        <v>1570295554695</v>
      </c>
      <c r="G43" s="14">
        <v>1556270288920</v>
      </c>
      <c r="I43" s="14">
        <v>14025265774</v>
      </c>
      <c r="K43" s="14">
        <v>179425000</v>
      </c>
      <c r="M43" s="14">
        <v>1570295554695</v>
      </c>
      <c r="O43" s="14">
        <v>1558915622362</v>
      </c>
      <c r="Q43" s="33">
        <f t="shared" si="0"/>
        <v>11379932333</v>
      </c>
    </row>
    <row r="44" spans="1:17" ht="21.75" customHeight="1">
      <c r="A44" s="6" t="s">
        <v>50</v>
      </c>
      <c r="C44" s="14">
        <v>20271701</v>
      </c>
      <c r="E44" s="14">
        <v>390432164582</v>
      </c>
      <c r="G44" s="14">
        <v>387843925709</v>
      </c>
      <c r="I44" s="14">
        <v>2588238873</v>
      </c>
      <c r="K44" s="14">
        <v>20271701</v>
      </c>
      <c r="M44" s="14">
        <v>390432164582</v>
      </c>
      <c r="O44" s="14">
        <v>385603622801</v>
      </c>
      <c r="Q44" s="33">
        <f t="shared" si="0"/>
        <v>4828541781</v>
      </c>
    </row>
    <row r="45" spans="1:17" ht="21.75" customHeight="1">
      <c r="A45" s="6" t="s">
        <v>51</v>
      </c>
      <c r="C45" s="14">
        <v>278269024</v>
      </c>
      <c r="E45" s="14">
        <v>3194685311422</v>
      </c>
      <c r="G45" s="14">
        <v>3178117175350</v>
      </c>
      <c r="I45" s="14">
        <v>16568136072</v>
      </c>
      <c r="K45" s="14">
        <v>278269024</v>
      </c>
      <c r="M45" s="14">
        <v>3194685311422</v>
      </c>
      <c r="O45" s="14">
        <f>3172071829292-2371</f>
        <v>3172071826921</v>
      </c>
      <c r="Q45" s="33">
        <f t="shared" si="0"/>
        <v>22613484501</v>
      </c>
    </row>
    <row r="46" spans="1:17" ht="21.75" customHeight="1">
      <c r="A46" s="6" t="s">
        <v>52</v>
      </c>
      <c r="C46" s="14">
        <v>72647153</v>
      </c>
      <c r="E46" s="14">
        <v>1523168527419</v>
      </c>
      <c r="G46" s="14">
        <v>1511937642015</v>
      </c>
      <c r="I46" s="14">
        <v>11230885404</v>
      </c>
      <c r="K46" s="14">
        <v>72647153</v>
      </c>
      <c r="M46" s="14">
        <v>1523168527419</v>
      </c>
      <c r="O46" s="14">
        <v>1511419027794</v>
      </c>
      <c r="Q46" s="33">
        <f t="shared" si="0"/>
        <v>11749499625</v>
      </c>
    </row>
    <row r="47" spans="1:17" ht="21.75" customHeight="1">
      <c r="A47" s="6" t="s">
        <v>53</v>
      </c>
      <c r="C47" s="14">
        <v>4302645</v>
      </c>
      <c r="E47" s="14">
        <v>64467721867</v>
      </c>
      <c r="G47" s="14">
        <v>64274346630</v>
      </c>
      <c r="I47" s="14">
        <v>193375237</v>
      </c>
      <c r="K47" s="14">
        <v>4302645</v>
      </c>
      <c r="M47" s="14">
        <v>64467721867</v>
      </c>
      <c r="O47" s="14">
        <v>63929612669</v>
      </c>
      <c r="Q47" s="33">
        <f t="shared" si="0"/>
        <v>538109198</v>
      </c>
    </row>
    <row r="48" spans="1:17" ht="21.75" customHeight="1">
      <c r="A48" s="6" t="s">
        <v>39</v>
      </c>
      <c r="C48" s="14">
        <v>59261124</v>
      </c>
      <c r="E48" s="14">
        <v>351642152358</v>
      </c>
      <c r="G48" s="14">
        <v>350650563966</v>
      </c>
      <c r="I48" s="14">
        <v>991588392</v>
      </c>
      <c r="K48" s="14">
        <v>59261124</v>
      </c>
      <c r="M48" s="14">
        <v>351642152358</v>
      </c>
      <c r="O48" s="14">
        <v>349168190856</v>
      </c>
      <c r="Q48" s="33">
        <f t="shared" si="0"/>
        <v>2473961502</v>
      </c>
    </row>
    <row r="49" spans="1:21" ht="21.75" customHeight="1">
      <c r="A49" s="6" t="s">
        <v>40</v>
      </c>
      <c r="C49" s="14">
        <v>690789</v>
      </c>
      <c r="E49" s="14">
        <v>3865933493</v>
      </c>
      <c r="G49" s="14">
        <v>3198861360</v>
      </c>
      <c r="I49" s="14">
        <v>667072133</v>
      </c>
      <c r="K49" s="14">
        <v>690789</v>
      </c>
      <c r="M49" s="14">
        <v>3865933493</v>
      </c>
      <c r="O49" s="14">
        <v>3893085634</v>
      </c>
      <c r="Q49" s="33">
        <f t="shared" si="0"/>
        <v>-27152141</v>
      </c>
      <c r="T49" s="24"/>
    </row>
    <row r="50" spans="1:21" ht="21.75" customHeight="1">
      <c r="A50" s="6" t="s">
        <v>41</v>
      </c>
      <c r="C50" s="14">
        <v>45914140</v>
      </c>
      <c r="E50" s="14">
        <v>966766726867</v>
      </c>
      <c r="G50" s="14">
        <v>956063781946</v>
      </c>
      <c r="I50" s="14">
        <v>10702944921</v>
      </c>
      <c r="K50" s="14">
        <v>45914140</v>
      </c>
      <c r="M50" s="14">
        <v>966766726867</v>
      </c>
      <c r="O50" s="14">
        <v>952970418980</v>
      </c>
      <c r="Q50" s="33">
        <f t="shared" si="0"/>
        <v>13796307887</v>
      </c>
      <c r="T50" s="24"/>
    </row>
    <row r="51" spans="1:21" ht="21.75" customHeight="1">
      <c r="A51" s="6" t="s">
        <v>42</v>
      </c>
      <c r="C51" s="14">
        <v>177235485</v>
      </c>
      <c r="E51" s="14">
        <v>2499048111300</v>
      </c>
      <c r="G51" s="14">
        <v>2481883273368</v>
      </c>
      <c r="I51" s="14">
        <v>17164837932</v>
      </c>
      <c r="K51" s="14">
        <v>177235485</v>
      </c>
      <c r="M51" s="14">
        <v>2499048111300</v>
      </c>
      <c r="O51" s="14">
        <v>2466471422216</v>
      </c>
      <c r="Q51" s="33">
        <f t="shared" si="0"/>
        <v>32576689084</v>
      </c>
    </row>
    <row r="52" spans="1:21" ht="21.75" customHeight="1">
      <c r="A52" s="6" t="s">
        <v>43</v>
      </c>
      <c r="C52" s="14">
        <v>131112569</v>
      </c>
      <c r="E52" s="14">
        <v>984849951131</v>
      </c>
      <c r="G52" s="14">
        <v>993989023178</v>
      </c>
      <c r="I52" s="14">
        <v>-9139072046</v>
      </c>
      <c r="K52" s="14">
        <v>131112569</v>
      </c>
      <c r="M52" s="14">
        <v>984849951131</v>
      </c>
      <c r="O52" s="14">
        <v>978647402370</v>
      </c>
      <c r="Q52" s="33">
        <f t="shared" si="0"/>
        <v>6202548761</v>
      </c>
      <c r="T52" s="24"/>
    </row>
    <row r="53" spans="1:21" ht="21.75" customHeight="1">
      <c r="A53" s="6" t="s">
        <v>44</v>
      </c>
      <c r="C53" s="14">
        <v>78529422</v>
      </c>
      <c r="E53" s="14">
        <v>1473512386729</v>
      </c>
      <c r="G53" s="14">
        <v>1473892096413</v>
      </c>
      <c r="I53" s="14">
        <v>-379709683</v>
      </c>
      <c r="K53" s="14">
        <v>78529422</v>
      </c>
      <c r="M53" s="14">
        <v>1473512386729</v>
      </c>
      <c r="O53" s="14">
        <v>1467168126071</v>
      </c>
      <c r="Q53" s="33">
        <f t="shared" si="0"/>
        <v>6344260658</v>
      </c>
    </row>
    <row r="54" spans="1:21" ht="21.75" customHeight="1">
      <c r="A54" s="6" t="s">
        <v>45</v>
      </c>
      <c r="C54" s="14">
        <v>18007487</v>
      </c>
      <c r="E54" s="14">
        <v>836593296855</v>
      </c>
      <c r="G54" s="14">
        <v>835139818801</v>
      </c>
      <c r="I54" s="14">
        <v>1453478054</v>
      </c>
      <c r="K54" s="14">
        <v>18007487</v>
      </c>
      <c r="M54" s="14">
        <v>836593296855</v>
      </c>
      <c r="O54" s="14">
        <v>833600090225</v>
      </c>
      <c r="Q54" s="33">
        <f t="shared" si="0"/>
        <v>2993206630</v>
      </c>
    </row>
    <row r="55" spans="1:21" ht="21.75" customHeight="1">
      <c r="A55" s="6" t="s">
        <v>102</v>
      </c>
      <c r="C55" s="14">
        <v>436293</v>
      </c>
      <c r="E55" s="14">
        <v>3452764462732</v>
      </c>
      <c r="G55" s="14">
        <v>3392037269920</v>
      </c>
      <c r="I55" s="14">
        <v>60727192812</v>
      </c>
      <c r="K55" s="14">
        <v>436293</v>
      </c>
      <c r="M55" s="14">
        <v>3452764462732</v>
      </c>
      <c r="O55" s="14">
        <v>3273768565951</v>
      </c>
      <c r="Q55" s="33">
        <f t="shared" si="0"/>
        <v>178995896781</v>
      </c>
      <c r="T55" s="24"/>
    </row>
    <row r="56" spans="1:21" ht="21.75" customHeight="1">
      <c r="A56" s="6" t="s">
        <v>106</v>
      </c>
      <c r="C56" s="14">
        <v>519700</v>
      </c>
      <c r="E56" s="14">
        <v>1845064510214</v>
      </c>
      <c r="G56" s="14">
        <v>1812295215190</v>
      </c>
      <c r="I56" s="14">
        <v>32769295024</v>
      </c>
      <c r="K56" s="14">
        <v>519700</v>
      </c>
      <c r="M56" s="14">
        <v>1845064510214</v>
      </c>
      <c r="O56" s="14">
        <v>1748491684011</v>
      </c>
      <c r="Q56" s="33">
        <f t="shared" si="0"/>
        <v>96572826203</v>
      </c>
    </row>
    <row r="57" spans="1:21" ht="21.75" customHeight="1">
      <c r="A57" s="6" t="s">
        <v>108</v>
      </c>
      <c r="C57" s="14">
        <v>3809700</v>
      </c>
      <c r="E57" s="14">
        <v>18488809195402</v>
      </c>
      <c r="G57" s="14">
        <v>18152805043452</v>
      </c>
      <c r="I57" s="14">
        <v>336004151950</v>
      </c>
      <c r="K57" s="14">
        <v>3809700</v>
      </c>
      <c r="M57" s="14">
        <v>18488809195402</v>
      </c>
      <c r="O57" s="14">
        <v>17499005323853</v>
      </c>
      <c r="Q57" s="33">
        <f t="shared" si="0"/>
        <v>989803871549</v>
      </c>
      <c r="U57" s="24"/>
    </row>
    <row r="58" spans="1:21" ht="21.75" customHeight="1">
      <c r="A58" s="6" t="s">
        <v>111</v>
      </c>
      <c r="C58" s="14">
        <v>6429500</v>
      </c>
      <c r="E58" s="14">
        <v>11784419140575</v>
      </c>
      <c r="G58" s="14">
        <v>11615261500551</v>
      </c>
      <c r="I58" s="14">
        <v>169157640024</v>
      </c>
      <c r="K58" s="14">
        <v>6429500</v>
      </c>
      <c r="M58" s="14">
        <v>11784419140575</v>
      </c>
      <c r="O58" s="14">
        <v>11276946221786</v>
      </c>
      <c r="Q58" s="33">
        <f t="shared" si="0"/>
        <v>507472918789</v>
      </c>
      <c r="U58" s="24"/>
    </row>
    <row r="59" spans="1:21" ht="21.75" customHeight="1">
      <c r="A59" s="6" t="s">
        <v>114</v>
      </c>
      <c r="C59" s="14">
        <v>2292600</v>
      </c>
      <c r="E59" s="14">
        <v>12249486390474</v>
      </c>
      <c r="G59" s="14">
        <v>12046781086318</v>
      </c>
      <c r="I59" s="14">
        <v>202705304156</v>
      </c>
      <c r="K59" s="14">
        <v>2292600</v>
      </c>
      <c r="M59" s="14">
        <v>12249486390474</v>
      </c>
      <c r="O59" s="14">
        <v>11641370478006</v>
      </c>
      <c r="Q59" s="33">
        <f t="shared" si="0"/>
        <v>608115912468</v>
      </c>
      <c r="T59" s="24"/>
    </row>
    <row r="60" spans="1:21" ht="21.75" customHeight="1">
      <c r="A60" s="6" t="s">
        <v>117</v>
      </c>
      <c r="C60" s="14">
        <v>114700</v>
      </c>
      <c r="E60" s="14">
        <v>565196175825</v>
      </c>
      <c r="G60" s="14">
        <v>555775720070</v>
      </c>
      <c r="I60" s="14">
        <v>9420455755</v>
      </c>
      <c r="K60" s="14">
        <v>114700</v>
      </c>
      <c r="M60" s="14">
        <v>565196175825</v>
      </c>
      <c r="O60" s="14">
        <v>536934808559</v>
      </c>
      <c r="Q60" s="33">
        <f t="shared" si="0"/>
        <v>28261367266</v>
      </c>
      <c r="T60" s="24"/>
      <c r="U60" s="24"/>
    </row>
    <row r="61" spans="1:21" ht="21.75" customHeight="1">
      <c r="A61" s="6" t="s">
        <v>120</v>
      </c>
      <c r="C61" s="14">
        <v>1295800</v>
      </c>
      <c r="E61" s="14">
        <v>5494230916558</v>
      </c>
      <c r="G61" s="14">
        <v>5397996313316</v>
      </c>
      <c r="I61" s="14">
        <v>96234603242</v>
      </c>
      <c r="K61" s="14">
        <v>1295800</v>
      </c>
      <c r="M61" s="14">
        <v>5494230916558</v>
      </c>
      <c r="O61" s="14">
        <v>5205527106703</v>
      </c>
      <c r="Q61" s="33">
        <f t="shared" si="0"/>
        <v>288703809855</v>
      </c>
      <c r="T61" s="24"/>
      <c r="U61" s="24"/>
    </row>
    <row r="62" spans="1:21" ht="21.75" customHeight="1">
      <c r="A62" s="6" t="s">
        <v>162</v>
      </c>
      <c r="C62" s="14">
        <v>2999900</v>
      </c>
      <c r="E62" s="14">
        <v>2427782202428</v>
      </c>
      <c r="G62" s="14">
        <v>2555549924484</v>
      </c>
      <c r="I62" s="14">
        <v>-127767722055</v>
      </c>
      <c r="K62" s="14">
        <v>2999900</v>
      </c>
      <c r="M62" s="14">
        <v>2427782202428</v>
      </c>
      <c r="O62" s="14">
        <v>2840537354372</v>
      </c>
      <c r="Q62" s="33">
        <f t="shared" si="0"/>
        <v>-412755151944</v>
      </c>
    </row>
    <row r="63" spans="1:21" ht="21.75" customHeight="1">
      <c r="A63" s="6" t="s">
        <v>306</v>
      </c>
      <c r="C63" s="14">
        <v>1200000</v>
      </c>
      <c r="E63" s="14">
        <v>1081958964742</v>
      </c>
      <c r="G63" s="14">
        <v>1200607499968</v>
      </c>
      <c r="I63" s="14">
        <v>-118648535225</v>
      </c>
      <c r="K63" s="14">
        <v>1200000</v>
      </c>
      <c r="M63" s="14">
        <v>1081958964742</v>
      </c>
      <c r="O63" s="14">
        <v>1200607499968</v>
      </c>
      <c r="Q63" s="33">
        <f t="shared" si="0"/>
        <v>-118648535226</v>
      </c>
      <c r="U63" s="24"/>
    </row>
    <row r="64" spans="1:21" ht="21.75" customHeight="1">
      <c r="A64" s="6" t="s">
        <v>165</v>
      </c>
      <c r="C64" s="14">
        <v>1800000</v>
      </c>
      <c r="E64" s="14">
        <v>1468362943271</v>
      </c>
      <c r="G64" s="14">
        <v>1496019296947</v>
      </c>
      <c r="I64" s="14">
        <v>-27656353675</v>
      </c>
      <c r="K64" s="14">
        <v>1800000</v>
      </c>
      <c r="M64" s="14">
        <v>1468362943271</v>
      </c>
      <c r="O64" s="14">
        <v>1469170153356</v>
      </c>
      <c r="Q64" s="33">
        <f t="shared" si="0"/>
        <v>-807210085</v>
      </c>
      <c r="U64" s="14"/>
    </row>
    <row r="65" spans="1:21" ht="21.75" customHeight="1">
      <c r="A65" s="6" t="s">
        <v>168</v>
      </c>
      <c r="C65" s="14">
        <v>7999900</v>
      </c>
      <c r="E65" s="14">
        <v>6478154565055</v>
      </c>
      <c r="G65" s="14">
        <v>6597233546926</v>
      </c>
      <c r="I65" s="14">
        <v>-119078981870</v>
      </c>
      <c r="K65" s="14">
        <v>7999900</v>
      </c>
      <c r="M65" s="14">
        <v>6478154565055</v>
      </c>
      <c r="O65" s="14">
        <v>6496840642851</v>
      </c>
      <c r="Q65" s="33">
        <f t="shared" si="0"/>
        <v>-18686077796</v>
      </c>
      <c r="U65" s="24"/>
    </row>
    <row r="66" spans="1:21" ht="21.75" customHeight="1">
      <c r="A66" s="6" t="s">
        <v>171</v>
      </c>
      <c r="C66" s="14">
        <v>4495500</v>
      </c>
      <c r="E66" s="14">
        <v>4043750014687</v>
      </c>
      <c r="G66" s="14">
        <v>4031618764643</v>
      </c>
      <c r="I66" s="14">
        <v>12131250044</v>
      </c>
      <c r="K66" s="14">
        <v>4495500</v>
      </c>
      <c r="M66" s="14">
        <v>4043750014687</v>
      </c>
      <c r="O66" s="14">
        <v>4033091025880</v>
      </c>
      <c r="Q66" s="33">
        <f t="shared" si="0"/>
        <v>10658988807</v>
      </c>
    </row>
    <row r="67" spans="1:21" ht="21.75" customHeight="1">
      <c r="A67" s="6" t="s">
        <v>174</v>
      </c>
      <c r="C67" s="14">
        <v>2499600</v>
      </c>
      <c r="E67" s="14">
        <v>1845802762313</v>
      </c>
      <c r="G67" s="14">
        <v>2135957803243</v>
      </c>
      <c r="I67" s="14">
        <v>-290155040929</v>
      </c>
      <c r="K67" s="14">
        <v>2499600</v>
      </c>
      <c r="M67" s="14">
        <v>1845802762313</v>
      </c>
      <c r="O67" s="14">
        <v>2374189634554</v>
      </c>
      <c r="Q67" s="33">
        <f t="shared" si="0"/>
        <v>-528386872241</v>
      </c>
    </row>
    <row r="68" spans="1:21" ht="21.75" customHeight="1">
      <c r="A68" s="6" t="s">
        <v>175</v>
      </c>
      <c r="C68" s="14">
        <v>1495900</v>
      </c>
      <c r="E68" s="14">
        <v>1280048298067</v>
      </c>
      <c r="G68" s="14">
        <v>1292533766300</v>
      </c>
      <c r="I68" s="14">
        <v>-12485468232</v>
      </c>
      <c r="K68" s="14">
        <v>1495900</v>
      </c>
      <c r="M68" s="14">
        <v>1280048298067</v>
      </c>
      <c r="O68" s="14">
        <v>1290425596160</v>
      </c>
      <c r="Q68" s="33">
        <f t="shared" si="0"/>
        <v>-10377298093</v>
      </c>
    </row>
    <row r="69" spans="1:21" ht="21.75" customHeight="1">
      <c r="A69" s="6" t="s">
        <v>178</v>
      </c>
      <c r="C69" s="14">
        <v>9500000</v>
      </c>
      <c r="E69" s="14">
        <v>7642002900228</v>
      </c>
      <c r="G69" s="14">
        <v>8251295916906</v>
      </c>
      <c r="I69" s="14">
        <v>-609293016677</v>
      </c>
      <c r="K69" s="14">
        <v>9500000</v>
      </c>
      <c r="M69" s="14">
        <v>7642002900228</v>
      </c>
      <c r="O69" s="14">
        <v>8183127189463</v>
      </c>
      <c r="Q69" s="33">
        <f t="shared" si="0"/>
        <v>-541124289235</v>
      </c>
    </row>
    <row r="70" spans="1:21" ht="21.75" customHeight="1">
      <c r="A70" s="6" t="s">
        <v>181</v>
      </c>
      <c r="C70" s="14">
        <v>9999900</v>
      </c>
      <c r="E70" s="14">
        <v>8019346869916</v>
      </c>
      <c r="G70" s="14">
        <v>8726846260477</v>
      </c>
      <c r="I70" s="14">
        <v>-707499390560</v>
      </c>
      <c r="K70" s="14">
        <v>9999900</v>
      </c>
      <c r="M70" s="14">
        <v>8019346869916</v>
      </c>
      <c r="O70" s="14">
        <v>8588766363863</v>
      </c>
      <c r="Q70" s="33">
        <f t="shared" si="0"/>
        <v>-569419493947</v>
      </c>
    </row>
    <row r="71" spans="1:21" ht="21.75" customHeight="1">
      <c r="A71" s="6" t="s">
        <v>184</v>
      </c>
      <c r="C71" s="14">
        <v>6999900</v>
      </c>
      <c r="E71" s="14">
        <v>6085118437919</v>
      </c>
      <c r="G71" s="14">
        <v>6444195028096</v>
      </c>
      <c r="I71" s="14">
        <v>-359076590176</v>
      </c>
      <c r="K71" s="14">
        <v>6999900</v>
      </c>
      <c r="M71" s="14">
        <v>6085118437919</v>
      </c>
      <c r="O71" s="14">
        <v>6298898286106</v>
      </c>
      <c r="Q71" s="33">
        <f t="shared" si="0"/>
        <v>-213779848187</v>
      </c>
    </row>
    <row r="72" spans="1:21" ht="21.75" customHeight="1">
      <c r="A72" s="6" t="s">
        <v>300</v>
      </c>
      <c r="C72" s="14">
        <v>1799800</v>
      </c>
      <c r="E72" s="14">
        <v>1469433783285</v>
      </c>
      <c r="G72" s="14">
        <v>1800673652893</v>
      </c>
      <c r="I72" s="14">
        <v>-331239869607</v>
      </c>
      <c r="K72" s="14">
        <v>1799800</v>
      </c>
      <c r="M72" s="14">
        <v>1469433783285</v>
      </c>
      <c r="O72" s="14">
        <v>1800673652893</v>
      </c>
      <c r="Q72" s="33">
        <f t="shared" si="0"/>
        <v>-331239869608</v>
      </c>
    </row>
    <row r="73" spans="1:21" ht="21.75" customHeight="1">
      <c r="A73" s="6" t="s">
        <v>187</v>
      </c>
      <c r="C73" s="14">
        <v>2000000</v>
      </c>
      <c r="E73" s="14">
        <v>1623616678125</v>
      </c>
      <c r="G73" s="14">
        <v>1637055366862</v>
      </c>
      <c r="I73" s="14">
        <v>-13438688736</v>
      </c>
      <c r="K73" s="14">
        <v>2000000</v>
      </c>
      <c r="M73" s="14">
        <v>1623616678125</v>
      </c>
      <c r="O73" s="14">
        <v>1709831892303</v>
      </c>
      <c r="Q73" s="33">
        <f t="shared" ref="Q73:Q127" si="1">M73-O73</f>
        <v>-86215214178</v>
      </c>
    </row>
    <row r="74" spans="1:21" ht="21.75" customHeight="1">
      <c r="A74" s="6" t="s">
        <v>190</v>
      </c>
      <c r="C74" s="14">
        <v>5999881</v>
      </c>
      <c r="E74" s="14">
        <v>5249793692039</v>
      </c>
      <c r="G74" s="14">
        <v>4957256062571</v>
      </c>
      <c r="I74" s="14">
        <v>292537629468</v>
      </c>
      <c r="K74" s="14">
        <v>5999881</v>
      </c>
      <c r="M74" s="14">
        <v>5249793692039</v>
      </c>
      <c r="O74" s="14">
        <v>4872620739821</v>
      </c>
      <c r="Q74" s="33">
        <f t="shared" si="1"/>
        <v>377172952218</v>
      </c>
    </row>
    <row r="75" spans="1:21" ht="21.75" customHeight="1">
      <c r="A75" s="6" t="s">
        <v>193</v>
      </c>
      <c r="C75" s="14">
        <v>1999900</v>
      </c>
      <c r="E75" s="14">
        <v>1647461283566</v>
      </c>
      <c r="G75" s="14">
        <v>1734169740726</v>
      </c>
      <c r="I75" s="14">
        <v>-86708457159</v>
      </c>
      <c r="K75" s="14">
        <v>1999900</v>
      </c>
      <c r="M75" s="14">
        <v>1647461283566</v>
      </c>
      <c r="O75" s="14">
        <v>1734798750726</v>
      </c>
      <c r="Q75" s="33">
        <f t="shared" si="1"/>
        <v>-87337467160</v>
      </c>
    </row>
    <row r="76" spans="1:21" ht="21.75" customHeight="1">
      <c r="A76" s="6" t="s">
        <v>196</v>
      </c>
      <c r="C76" s="14">
        <v>9999900</v>
      </c>
      <c r="E76" s="14">
        <v>7715765069827</v>
      </c>
      <c r="G76" s="14">
        <v>8173251797046</v>
      </c>
      <c r="I76" s="14">
        <v>-457486727218</v>
      </c>
      <c r="K76" s="14">
        <v>9999900</v>
      </c>
      <c r="M76" s="14">
        <v>7715765069827</v>
      </c>
      <c r="O76" s="14">
        <v>8153426445729</v>
      </c>
      <c r="Q76" s="33">
        <f t="shared" si="1"/>
        <v>-437661375902</v>
      </c>
    </row>
    <row r="77" spans="1:21" ht="21.75" customHeight="1">
      <c r="A77" s="6" t="s">
        <v>199</v>
      </c>
      <c r="C77" s="14">
        <v>4499900</v>
      </c>
      <c r="E77" s="14">
        <v>3470405776426</v>
      </c>
      <c r="G77" s="14">
        <v>4058960482820</v>
      </c>
      <c r="I77" s="14">
        <v>-588554706393</v>
      </c>
      <c r="K77" s="14">
        <v>4499900</v>
      </c>
      <c r="M77" s="14">
        <v>3470405776426</v>
      </c>
      <c r="O77" s="14">
        <v>3654480912977</v>
      </c>
      <c r="Q77" s="33">
        <f t="shared" si="1"/>
        <v>-184075136551</v>
      </c>
    </row>
    <row r="78" spans="1:21" ht="21.75" customHeight="1">
      <c r="A78" s="6" t="s">
        <v>77</v>
      </c>
      <c r="C78" s="14">
        <v>12370000</v>
      </c>
      <c r="E78" s="14">
        <v>256704219200</v>
      </c>
      <c r="G78" s="14">
        <v>254076211219</v>
      </c>
      <c r="I78" s="14">
        <v>2628007981</v>
      </c>
      <c r="K78" s="14">
        <v>12370000</v>
      </c>
      <c r="M78" s="14">
        <v>256704219200</v>
      </c>
      <c r="O78" s="14">
        <v>252835916781</v>
      </c>
      <c r="Q78" s="33">
        <f t="shared" si="1"/>
        <v>3868302419</v>
      </c>
    </row>
    <row r="79" spans="1:21" ht="21.75" customHeight="1">
      <c r="A79" s="6" t="s">
        <v>78</v>
      </c>
      <c r="C79" s="14">
        <v>8290000</v>
      </c>
      <c r="E79" s="14">
        <v>1420957506806</v>
      </c>
      <c r="G79" s="14">
        <v>1407594180067</v>
      </c>
      <c r="I79" s="14">
        <v>13363326739</v>
      </c>
      <c r="K79" s="14">
        <v>8290000</v>
      </c>
      <c r="M79" s="14">
        <v>1420957506806</v>
      </c>
      <c r="O79" s="14">
        <v>1397179523780</v>
      </c>
      <c r="Q79" s="33">
        <f t="shared" si="1"/>
        <v>23777983026</v>
      </c>
    </row>
    <row r="80" spans="1:21" ht="21.75" customHeight="1">
      <c r="A80" s="6" t="s">
        <v>79</v>
      </c>
      <c r="C80" s="14">
        <v>2000000</v>
      </c>
      <c r="E80" s="14">
        <v>20632436000</v>
      </c>
      <c r="G80" s="14">
        <v>20599614045</v>
      </c>
      <c r="I80" s="14">
        <v>32821955</v>
      </c>
      <c r="K80" s="14">
        <v>2000000</v>
      </c>
      <c r="M80" s="14">
        <v>20632436000</v>
      </c>
      <c r="O80" s="14">
        <v>20659709108</v>
      </c>
      <c r="Q80" s="33">
        <f t="shared" si="1"/>
        <v>-27273108</v>
      </c>
    </row>
    <row r="81" spans="1:20" ht="21.75" customHeight="1">
      <c r="A81" s="6" t="s">
        <v>92</v>
      </c>
      <c r="C81" s="14">
        <v>12250000</v>
      </c>
      <c r="E81" s="14">
        <v>308234426500</v>
      </c>
      <c r="G81" s="14">
        <v>308628278880</v>
      </c>
      <c r="I81" s="14">
        <v>-393852379</v>
      </c>
      <c r="K81" s="14">
        <v>12250000</v>
      </c>
      <c r="M81" s="14">
        <v>308234426500</v>
      </c>
      <c r="O81" s="14">
        <v>308628278880</v>
      </c>
      <c r="Q81" s="33">
        <f t="shared" si="1"/>
        <v>-393852380</v>
      </c>
    </row>
    <row r="82" spans="1:20" ht="21.75" customHeight="1">
      <c r="A82" s="6" t="s">
        <v>80</v>
      </c>
      <c r="C82" s="14">
        <v>30000000</v>
      </c>
      <c r="E82" s="14">
        <v>349294770000</v>
      </c>
      <c r="G82" s="14">
        <v>345718092698</v>
      </c>
      <c r="I82" s="14">
        <v>3576677302</v>
      </c>
      <c r="K82" s="14">
        <v>30000000</v>
      </c>
      <c r="M82" s="14">
        <v>349294770000</v>
      </c>
      <c r="O82" s="14">
        <v>343718731868</v>
      </c>
      <c r="Q82" s="33">
        <f t="shared" si="1"/>
        <v>5576038132</v>
      </c>
    </row>
    <row r="83" spans="1:20" ht="21.75" customHeight="1">
      <c r="A83" s="6" t="s">
        <v>81</v>
      </c>
      <c r="C83" s="14">
        <v>2000000</v>
      </c>
      <c r="E83" s="14">
        <v>19954000000</v>
      </c>
      <c r="G83" s="14">
        <v>19954000000</v>
      </c>
      <c r="I83" s="14">
        <v>0</v>
      </c>
      <c r="K83" s="14">
        <v>2000000</v>
      </c>
      <c r="M83" s="14">
        <v>19954000000</v>
      </c>
      <c r="O83" s="14">
        <v>20012336814</v>
      </c>
      <c r="Q83" s="33">
        <f t="shared" si="1"/>
        <v>-58336814</v>
      </c>
    </row>
    <row r="84" spans="1:20" ht="21.75" customHeight="1">
      <c r="A84" s="6" t="s">
        <v>82</v>
      </c>
      <c r="C84" s="14">
        <v>13500000</v>
      </c>
      <c r="E84" s="14">
        <v>375446981250</v>
      </c>
      <c r="G84" s="14">
        <v>369775974184</v>
      </c>
      <c r="I84" s="14">
        <v>5671007066</v>
      </c>
      <c r="K84" s="14">
        <v>13500000</v>
      </c>
      <c r="M84" s="14">
        <v>375446981250</v>
      </c>
      <c r="O84" s="14">
        <v>368276937695</v>
      </c>
      <c r="Q84" s="33">
        <f t="shared" si="1"/>
        <v>7170043555</v>
      </c>
    </row>
    <row r="85" spans="1:20" ht="21.75" customHeight="1">
      <c r="A85" s="6" t="s">
        <v>83</v>
      </c>
      <c r="C85" s="14">
        <v>2000000</v>
      </c>
      <c r="E85" s="14">
        <v>22344489200</v>
      </c>
      <c r="G85" s="14">
        <v>22242561155</v>
      </c>
      <c r="I85" s="14">
        <v>101928045</v>
      </c>
      <c r="K85" s="14">
        <v>2000000</v>
      </c>
      <c r="M85" s="14">
        <v>22344489200</v>
      </c>
      <c r="O85" s="14">
        <v>22300885039</v>
      </c>
      <c r="Q85" s="33">
        <f t="shared" si="1"/>
        <v>43604161</v>
      </c>
    </row>
    <row r="86" spans="1:20" ht="21.75" customHeight="1">
      <c r="A86" s="6" t="s">
        <v>84</v>
      </c>
      <c r="C86" s="14">
        <v>2000000</v>
      </c>
      <c r="E86" s="14">
        <v>23144644600</v>
      </c>
      <c r="G86" s="14">
        <v>23019162641</v>
      </c>
      <c r="I86" s="14">
        <v>125481959</v>
      </c>
      <c r="K86" s="14">
        <v>2000000</v>
      </c>
      <c r="M86" s="14">
        <v>23144644600</v>
      </c>
      <c r="O86" s="14">
        <v>23077486525</v>
      </c>
      <c r="Q86" s="33">
        <f t="shared" si="1"/>
        <v>67158075</v>
      </c>
    </row>
    <row r="87" spans="1:20" ht="21.75" customHeight="1">
      <c r="A87" s="6" t="s">
        <v>85</v>
      </c>
      <c r="C87" s="14">
        <v>55334486</v>
      </c>
      <c r="E87" s="14">
        <v>6202405528035</v>
      </c>
      <c r="G87" s="14">
        <v>6177504422805</v>
      </c>
      <c r="I87" s="14">
        <v>24901105230</v>
      </c>
      <c r="K87" s="14">
        <v>55334486</v>
      </c>
      <c r="M87" s="14">
        <v>6202405528035</v>
      </c>
      <c r="O87" s="14">
        <v>6147769819829</v>
      </c>
      <c r="Q87" s="33">
        <f t="shared" si="1"/>
        <v>54635708206</v>
      </c>
    </row>
    <row r="88" spans="1:20" ht="21.75" customHeight="1">
      <c r="A88" s="6" t="s">
        <v>91</v>
      </c>
      <c r="C88" s="14">
        <v>3000000</v>
      </c>
      <c r="E88" s="14">
        <v>29931000000</v>
      </c>
      <c r="G88" s="14">
        <v>30021142594</v>
      </c>
      <c r="I88" s="14">
        <v>-90142593</v>
      </c>
      <c r="K88" s="14">
        <v>3000000</v>
      </c>
      <c r="M88" s="14">
        <v>29931000000</v>
      </c>
      <c r="O88" s="14">
        <v>30021142594</v>
      </c>
      <c r="Q88" s="33">
        <f t="shared" si="1"/>
        <v>-90142594</v>
      </c>
    </row>
    <row r="89" spans="1:20" ht="21.75" customHeight="1">
      <c r="A89" s="6" t="s">
        <v>86</v>
      </c>
      <c r="C89" s="14">
        <v>3970000</v>
      </c>
      <c r="E89" s="14">
        <v>59052595921</v>
      </c>
      <c r="G89" s="14">
        <v>58698742881</v>
      </c>
      <c r="I89" s="14">
        <v>353853040</v>
      </c>
      <c r="K89" s="14">
        <v>3970000</v>
      </c>
      <c r="M89" s="14">
        <v>59052595921</v>
      </c>
      <c r="O89" s="14">
        <v>57523828379</v>
      </c>
      <c r="Q89" s="33">
        <f t="shared" si="1"/>
        <v>1528767542</v>
      </c>
    </row>
    <row r="90" spans="1:20" ht="21.75" customHeight="1">
      <c r="A90" s="6" t="s">
        <v>87</v>
      </c>
      <c r="C90" s="14">
        <v>2000000</v>
      </c>
      <c r="E90" s="14">
        <v>19954000000</v>
      </c>
      <c r="G90" s="14">
        <v>19954000000</v>
      </c>
      <c r="I90" s="14">
        <v>0</v>
      </c>
      <c r="K90" s="14">
        <v>2000000</v>
      </c>
      <c r="M90" s="14">
        <v>19954000000</v>
      </c>
      <c r="O90" s="14">
        <v>20014095063</v>
      </c>
      <c r="Q90" s="33">
        <f t="shared" si="1"/>
        <v>-60095063</v>
      </c>
      <c r="T90" s="24"/>
    </row>
    <row r="91" spans="1:20" ht="21.75" customHeight="1">
      <c r="A91" s="6" t="s">
        <v>88</v>
      </c>
      <c r="C91" s="14">
        <v>176033</v>
      </c>
      <c r="E91" s="14">
        <v>23165062635</v>
      </c>
      <c r="G91" s="14">
        <v>22453537249</v>
      </c>
      <c r="I91" s="14">
        <v>711525386</v>
      </c>
      <c r="K91" s="14">
        <v>176033</v>
      </c>
      <c r="M91" s="14">
        <v>23165062635</v>
      </c>
      <c r="O91" s="14">
        <v>20113530580</v>
      </c>
      <c r="Q91" s="33">
        <f t="shared" si="1"/>
        <v>3051532055</v>
      </c>
    </row>
    <row r="92" spans="1:20" ht="21.75" customHeight="1">
      <c r="A92" s="6" t="s">
        <v>89</v>
      </c>
      <c r="C92" s="14">
        <v>500000</v>
      </c>
      <c r="E92" s="14">
        <v>650164500000</v>
      </c>
      <c r="G92" s="14">
        <v>540079480000</v>
      </c>
      <c r="I92" s="14">
        <v>110085020000</v>
      </c>
      <c r="K92" s="14">
        <v>500000</v>
      </c>
      <c r="M92" s="14">
        <f>650164500000-20000</f>
        <v>650164480000</v>
      </c>
      <c r="O92" s="14">
        <v>441428480000</v>
      </c>
      <c r="Q92" s="33">
        <f t="shared" si="1"/>
        <v>208736000000</v>
      </c>
    </row>
    <row r="93" spans="1:20" ht="21.75" customHeight="1">
      <c r="A93" s="6" t="s">
        <v>90</v>
      </c>
      <c r="C93" s="14">
        <v>14000000</v>
      </c>
      <c r="E93" s="14">
        <v>5594662612000</v>
      </c>
      <c r="G93" s="14">
        <v>5554998369505</v>
      </c>
      <c r="I93" s="14">
        <v>39664242495</v>
      </c>
      <c r="K93" s="14">
        <v>14000000</v>
      </c>
      <c r="M93" s="14">
        <v>5594662612000</v>
      </c>
      <c r="O93" s="14">
        <v>5530326971485</v>
      </c>
      <c r="Q93" s="33">
        <f t="shared" si="1"/>
        <v>64335640515</v>
      </c>
      <c r="T93" s="24"/>
    </row>
    <row r="94" spans="1:20" ht="21.75" customHeight="1">
      <c r="A94" s="6" t="s">
        <v>202</v>
      </c>
      <c r="C94" s="14">
        <v>3000000</v>
      </c>
      <c r="E94" s="14">
        <v>2166921095625</v>
      </c>
      <c r="G94" s="14">
        <v>2178593745168</v>
      </c>
      <c r="I94" s="14">
        <v>-11672649542</v>
      </c>
      <c r="K94" s="14">
        <v>3000000</v>
      </c>
      <c r="M94" s="14">
        <v>2166921095625</v>
      </c>
      <c r="O94" s="14">
        <v>2167707031875</v>
      </c>
      <c r="Q94" s="33">
        <f t="shared" si="1"/>
        <v>-785936250</v>
      </c>
    </row>
    <row r="95" spans="1:20" ht="21.75" customHeight="1">
      <c r="A95" s="6" t="s">
        <v>205</v>
      </c>
      <c r="C95" s="14">
        <v>3211273</v>
      </c>
      <c r="E95" s="14">
        <v>2888574183275</v>
      </c>
      <c r="G95" s="14">
        <v>2888574183275</v>
      </c>
      <c r="I95" s="14">
        <v>0</v>
      </c>
      <c r="K95" s="14">
        <v>3211273</v>
      </c>
      <c r="M95" s="14">
        <v>2888574183275</v>
      </c>
      <c r="O95" s="14">
        <v>2889621861091</v>
      </c>
      <c r="Q95" s="33">
        <f t="shared" si="1"/>
        <v>-1047677816</v>
      </c>
      <c r="T95" s="24"/>
    </row>
    <row r="96" spans="1:20" ht="21.75" customHeight="1">
      <c r="A96" s="6" t="s">
        <v>208</v>
      </c>
      <c r="C96" s="14">
        <v>4990000</v>
      </c>
      <c r="E96" s="14">
        <v>4050923611921</v>
      </c>
      <c r="G96" s="14">
        <v>4488554756250</v>
      </c>
      <c r="I96" s="14">
        <v>-437631144328</v>
      </c>
      <c r="K96" s="14">
        <v>4990000</v>
      </c>
      <c r="M96" s="14">
        <v>4050923611921</v>
      </c>
      <c r="O96" s="14">
        <v>4490186006250</v>
      </c>
      <c r="Q96" s="33">
        <f t="shared" si="1"/>
        <v>-439262394329</v>
      </c>
    </row>
    <row r="97" spans="1:20" ht="21.75" customHeight="1">
      <c r="A97" s="6" t="s">
        <v>211</v>
      </c>
      <c r="C97" s="14">
        <v>1200000</v>
      </c>
      <c r="E97" s="14">
        <v>1079412750000</v>
      </c>
      <c r="G97" s="14">
        <v>1079412750000</v>
      </c>
      <c r="I97" s="14">
        <v>0</v>
      </c>
      <c r="K97" s="14">
        <v>1200000</v>
      </c>
      <c r="M97" s="14">
        <v>1079412750000</v>
      </c>
      <c r="O97" s="14">
        <v>1079804250000</v>
      </c>
      <c r="Q97" s="33">
        <f t="shared" si="1"/>
        <v>-391500000</v>
      </c>
    </row>
    <row r="98" spans="1:20" ht="21.75" customHeight="1">
      <c r="A98" s="6" t="s">
        <v>214</v>
      </c>
      <c r="C98" s="14">
        <v>3985000</v>
      </c>
      <c r="E98" s="14">
        <v>3073321342355</v>
      </c>
      <c r="G98" s="14">
        <v>3345563919917</v>
      </c>
      <c r="I98" s="14">
        <v>-272242577561</v>
      </c>
      <c r="K98" s="14">
        <v>3985000</v>
      </c>
      <c r="M98" s="14">
        <v>3073321342355</v>
      </c>
      <c r="O98" s="14">
        <v>3585849946875</v>
      </c>
      <c r="Q98" s="33">
        <f t="shared" si="1"/>
        <v>-512528604520</v>
      </c>
      <c r="T98" s="24"/>
    </row>
    <row r="99" spans="1:20" ht="21.75" customHeight="1">
      <c r="A99" s="6" t="s">
        <v>217</v>
      </c>
      <c r="C99" s="14">
        <v>500000</v>
      </c>
      <c r="E99" s="14">
        <v>449755312500</v>
      </c>
      <c r="G99" s="14">
        <v>449755312500</v>
      </c>
      <c r="I99" s="14">
        <v>0</v>
      </c>
      <c r="K99" s="14">
        <v>500000</v>
      </c>
      <c r="M99" s="14">
        <v>449755312500</v>
      </c>
      <c r="O99" s="14">
        <v>449918437500</v>
      </c>
      <c r="Q99" s="33">
        <f t="shared" si="1"/>
        <v>-163125000</v>
      </c>
    </row>
    <row r="100" spans="1:20" ht="21.75" customHeight="1">
      <c r="A100" s="6" t="s">
        <v>220</v>
      </c>
      <c r="C100" s="14">
        <v>4990000</v>
      </c>
      <c r="E100" s="14">
        <v>3848399874115</v>
      </c>
      <c r="G100" s="14">
        <v>4263676596646</v>
      </c>
      <c r="I100" s="14">
        <v>-415276722530</v>
      </c>
      <c r="K100" s="14">
        <v>4990000</v>
      </c>
      <c r="M100" s="14">
        <v>3848399874115</v>
      </c>
      <c r="O100" s="14">
        <v>4490437179458</v>
      </c>
      <c r="Q100" s="33">
        <f t="shared" si="1"/>
        <v>-642037305343</v>
      </c>
    </row>
    <row r="101" spans="1:20" ht="21.75" customHeight="1">
      <c r="A101" s="6" t="s">
        <v>223</v>
      </c>
      <c r="C101" s="14">
        <v>430000</v>
      </c>
      <c r="E101" s="14">
        <v>387207301484</v>
      </c>
      <c r="G101" s="14">
        <v>387207301484</v>
      </c>
      <c r="I101" s="14">
        <v>0</v>
      </c>
      <c r="K101" s="14">
        <v>430000</v>
      </c>
      <c r="M101" s="14">
        <v>387207301484</v>
      </c>
      <c r="O101" s="14">
        <v>425925507007</v>
      </c>
      <c r="Q101" s="33">
        <f t="shared" si="1"/>
        <v>-38718205523</v>
      </c>
    </row>
    <row r="102" spans="1:20" ht="21.75" customHeight="1">
      <c r="A102" s="6" t="s">
        <v>226</v>
      </c>
      <c r="C102" s="14">
        <v>1984977</v>
      </c>
      <c r="E102" s="14">
        <v>1555264674035</v>
      </c>
      <c r="G102" s="14">
        <v>1700954183238</v>
      </c>
      <c r="I102" s="14">
        <v>-145689509202</v>
      </c>
      <c r="K102" s="14">
        <v>1984977</v>
      </c>
      <c r="M102" s="14">
        <v>1555264674035</v>
      </c>
      <c r="O102" s="14">
        <v>1984617222918</v>
      </c>
      <c r="Q102" s="33">
        <f t="shared" si="1"/>
        <v>-429352548883</v>
      </c>
    </row>
    <row r="103" spans="1:20" ht="21.75" customHeight="1">
      <c r="A103" s="6" t="s">
        <v>229</v>
      </c>
      <c r="C103" s="14">
        <v>1000000</v>
      </c>
      <c r="E103" s="14">
        <v>899510625000</v>
      </c>
      <c r="G103" s="14">
        <v>899510625000</v>
      </c>
      <c r="I103" s="14">
        <v>0</v>
      </c>
      <c r="K103" s="14">
        <v>1000000</v>
      </c>
      <c r="M103" s="14">
        <v>899510625000</v>
      </c>
      <c r="O103" s="14">
        <v>899836875000</v>
      </c>
      <c r="Q103" s="33">
        <f t="shared" si="1"/>
        <v>-326250000</v>
      </c>
    </row>
    <row r="104" spans="1:20" ht="21.75" customHeight="1">
      <c r="A104" s="6" t="s">
        <v>232</v>
      </c>
      <c r="C104" s="14">
        <v>2990000</v>
      </c>
      <c r="E104" s="14">
        <v>2427306933796</v>
      </c>
      <c r="G104" s="14">
        <v>2689533506250</v>
      </c>
      <c r="I104" s="14">
        <v>-262226572453</v>
      </c>
      <c r="K104" s="14">
        <v>2990000</v>
      </c>
      <c r="M104" s="14">
        <v>2427306933796</v>
      </c>
      <c r="O104" s="14">
        <v>2690512256250</v>
      </c>
      <c r="Q104" s="33">
        <f t="shared" si="1"/>
        <v>-263205322454</v>
      </c>
    </row>
    <row r="105" spans="1:20" ht="21.75" customHeight="1">
      <c r="A105" s="6" t="s">
        <v>235</v>
      </c>
      <c r="C105" s="14">
        <v>5980000</v>
      </c>
      <c r="E105" s="14">
        <v>4561454359800</v>
      </c>
      <c r="G105" s="14">
        <v>4561454359800</v>
      </c>
      <c r="I105" s="14">
        <v>0</v>
      </c>
      <c r="K105" s="14">
        <v>5980000</v>
      </c>
      <c r="M105" s="14">
        <v>4561454359800</v>
      </c>
      <c r="O105" s="14">
        <v>4563108786600</v>
      </c>
      <c r="Q105" s="33">
        <f t="shared" si="1"/>
        <v>-1654426800</v>
      </c>
    </row>
    <row r="106" spans="1:20" ht="21.75" customHeight="1">
      <c r="A106" s="6" t="s">
        <v>238</v>
      </c>
      <c r="C106" s="14">
        <v>5000</v>
      </c>
      <c r="E106" s="14">
        <v>4601746439</v>
      </c>
      <c r="G106" s="14">
        <v>4601746439</v>
      </c>
      <c r="I106" s="14">
        <v>0</v>
      </c>
      <c r="K106" s="14">
        <v>5000</v>
      </c>
      <c r="M106" s="14">
        <v>4601746439</v>
      </c>
      <c r="O106" s="14">
        <v>4628410948</v>
      </c>
      <c r="Q106" s="33">
        <f t="shared" si="1"/>
        <v>-26664509</v>
      </c>
    </row>
    <row r="107" spans="1:20" ht="21.75" customHeight="1">
      <c r="A107" s="6" t="s">
        <v>241</v>
      </c>
      <c r="C107" s="14">
        <v>5000000</v>
      </c>
      <c r="E107" s="14">
        <v>3977835875000</v>
      </c>
      <c r="G107" s="14">
        <v>3977835875000</v>
      </c>
      <c r="I107" s="14">
        <v>0</v>
      </c>
      <c r="K107" s="14">
        <v>5000000</v>
      </c>
      <c r="M107" s="14">
        <v>3977835875000</v>
      </c>
      <c r="O107" s="14">
        <v>4101756421875</v>
      </c>
      <c r="Q107" s="33">
        <f t="shared" si="1"/>
        <v>-123920546875</v>
      </c>
    </row>
    <row r="108" spans="1:20" ht="21.75" customHeight="1">
      <c r="A108" s="6" t="s">
        <v>244</v>
      </c>
      <c r="C108" s="14">
        <v>215000</v>
      </c>
      <c r="E108" s="14">
        <v>204138939062</v>
      </c>
      <c r="G108" s="14">
        <v>204138939062</v>
      </c>
      <c r="I108" s="14">
        <v>0</v>
      </c>
      <c r="K108" s="14">
        <v>215000</v>
      </c>
      <c r="M108" s="14">
        <v>204138939062</v>
      </c>
      <c r="O108" s="14">
        <v>197832936280</v>
      </c>
      <c r="Q108" s="33">
        <f t="shared" si="1"/>
        <v>6306002782</v>
      </c>
    </row>
    <row r="109" spans="1:20" ht="21.75" customHeight="1">
      <c r="A109" s="6" t="s">
        <v>247</v>
      </c>
      <c r="C109" s="14">
        <v>5000</v>
      </c>
      <c r="E109" s="14">
        <v>4971495278</v>
      </c>
      <c r="G109" s="14">
        <v>4937213929</v>
      </c>
      <c r="I109" s="14">
        <v>34281349</v>
      </c>
      <c r="K109" s="14">
        <v>5000</v>
      </c>
      <c r="M109" s="14">
        <v>4971495278</v>
      </c>
      <c r="O109" s="14">
        <v>4867617584</v>
      </c>
      <c r="Q109" s="33">
        <f t="shared" si="1"/>
        <v>103877694</v>
      </c>
    </row>
    <row r="110" spans="1:20" ht="21.75" customHeight="1">
      <c r="A110" s="6" t="s">
        <v>250</v>
      </c>
      <c r="C110" s="14">
        <v>15811025</v>
      </c>
      <c r="E110" s="14">
        <v>15023368066827</v>
      </c>
      <c r="G110" s="14">
        <v>14982913851773</v>
      </c>
      <c r="I110" s="14">
        <v>40454215054</v>
      </c>
      <c r="K110" s="14">
        <v>15811025</v>
      </c>
      <c r="M110" s="14">
        <v>15023368066827</v>
      </c>
      <c r="O110" s="14">
        <v>15045545663740</v>
      </c>
      <c r="Q110" s="33">
        <f t="shared" si="1"/>
        <v>-22177596913</v>
      </c>
    </row>
    <row r="111" spans="1:20" ht="21.75" customHeight="1">
      <c r="A111" s="6" t="s">
        <v>253</v>
      </c>
      <c r="C111" s="14">
        <v>4400014</v>
      </c>
      <c r="E111" s="14">
        <v>4018986281892</v>
      </c>
      <c r="G111" s="14">
        <v>4230511875676</v>
      </c>
      <c r="I111" s="14">
        <v>-211525593783</v>
      </c>
      <c r="K111" s="14">
        <v>4400014</v>
      </c>
      <c r="M111" s="14">
        <v>4018986281892</v>
      </c>
      <c r="O111" s="14">
        <v>3870078737147</v>
      </c>
      <c r="Q111" s="33">
        <f t="shared" si="1"/>
        <v>148907544745</v>
      </c>
    </row>
    <row r="112" spans="1:20" ht="21.75" customHeight="1">
      <c r="A112" s="6" t="s">
        <v>256</v>
      </c>
      <c r="C112" s="14">
        <v>5000</v>
      </c>
      <c r="E112" s="14">
        <v>4797739809</v>
      </c>
      <c r="G112" s="14">
        <v>4822376406</v>
      </c>
      <c r="I112" s="14">
        <v>-24636596</v>
      </c>
      <c r="K112" s="14">
        <v>5000</v>
      </c>
      <c r="M112" s="14">
        <v>4797739809</v>
      </c>
      <c r="O112" s="14">
        <v>4998293895</v>
      </c>
      <c r="Q112" s="33">
        <f t="shared" si="1"/>
        <v>-200554086</v>
      </c>
    </row>
    <row r="113" spans="1:17" ht="21.75" customHeight="1">
      <c r="A113" s="6" t="s">
        <v>259</v>
      </c>
      <c r="C113" s="14">
        <v>4928740</v>
      </c>
      <c r="E113" s="14">
        <v>4866159108053</v>
      </c>
      <c r="G113" s="14">
        <v>4862563084255</v>
      </c>
      <c r="I113" s="14">
        <v>3596023798</v>
      </c>
      <c r="K113" s="14">
        <v>4928740</v>
      </c>
      <c r="M113" s="14">
        <v>4866159108053</v>
      </c>
      <c r="O113" s="14">
        <v>4794302021230</v>
      </c>
      <c r="Q113" s="33">
        <f t="shared" si="1"/>
        <v>71857086823</v>
      </c>
    </row>
    <row r="114" spans="1:17" ht="21.75" customHeight="1">
      <c r="A114" s="6" t="s">
        <v>262</v>
      </c>
      <c r="C114" s="14">
        <v>2639000</v>
      </c>
      <c r="E114" s="14">
        <v>2327651151109</v>
      </c>
      <c r="G114" s="14">
        <v>2311562004342</v>
      </c>
      <c r="I114" s="14">
        <v>16089146767</v>
      </c>
      <c r="K114" s="14">
        <v>2639000</v>
      </c>
      <c r="M114" s="14">
        <v>2327651151109</v>
      </c>
      <c r="O114" s="14">
        <v>2450658937545</v>
      </c>
      <c r="Q114" s="33">
        <f t="shared" si="1"/>
        <v>-123007786436</v>
      </c>
    </row>
    <row r="115" spans="1:17" ht="21.75" customHeight="1">
      <c r="A115" s="6" t="s">
        <v>264</v>
      </c>
      <c r="C115" s="14">
        <v>1290000</v>
      </c>
      <c r="E115" s="14">
        <v>1147475720625</v>
      </c>
      <c r="G115" s="14">
        <v>1117112739478</v>
      </c>
      <c r="I115" s="14">
        <v>30362981147</v>
      </c>
      <c r="K115" s="14">
        <v>1290000</v>
      </c>
      <c r="M115" s="14">
        <v>1147475720625</v>
      </c>
      <c r="O115" s="14">
        <v>1194710419481</v>
      </c>
      <c r="Q115" s="33">
        <f t="shared" si="1"/>
        <v>-47234698856</v>
      </c>
    </row>
    <row r="116" spans="1:17" ht="21.75" customHeight="1">
      <c r="A116" s="6" t="s">
        <v>267</v>
      </c>
      <c r="C116" s="14">
        <v>1200000</v>
      </c>
      <c r="E116" s="14">
        <v>1112490754050</v>
      </c>
      <c r="G116" s="14">
        <v>1185734905875</v>
      </c>
      <c r="I116" s="14">
        <v>-73244151824</v>
      </c>
      <c r="K116" s="14">
        <v>1200000</v>
      </c>
      <c r="M116" s="14">
        <v>1112490754050</v>
      </c>
      <c r="O116" s="14">
        <v>1186164968625</v>
      </c>
      <c r="Q116" s="33">
        <f t="shared" si="1"/>
        <v>-73674214575</v>
      </c>
    </row>
    <row r="117" spans="1:17" ht="21.75" customHeight="1">
      <c r="A117" s="6" t="s">
        <v>270</v>
      </c>
      <c r="C117" s="14">
        <v>1200000</v>
      </c>
      <c r="E117" s="14">
        <v>1031438850000</v>
      </c>
      <c r="G117" s="14">
        <v>1110116046000</v>
      </c>
      <c r="I117" s="14">
        <v>-78677195999</v>
      </c>
      <c r="K117" s="14">
        <v>1200000</v>
      </c>
      <c r="M117" s="14">
        <v>1031438850000</v>
      </c>
      <c r="O117" s="14">
        <v>1110518682000</v>
      </c>
      <c r="Q117" s="33">
        <f t="shared" si="1"/>
        <v>-79079832000</v>
      </c>
    </row>
    <row r="118" spans="1:17" ht="21.75" customHeight="1">
      <c r="A118" s="6" t="s">
        <v>272</v>
      </c>
      <c r="C118" s="14">
        <v>8974290</v>
      </c>
      <c r="E118" s="14">
        <v>8260198962941</v>
      </c>
      <c r="G118" s="14">
        <v>8263456686750</v>
      </c>
      <c r="I118" s="14">
        <v>-3257723808</v>
      </c>
      <c r="K118" s="14">
        <v>8974290</v>
      </c>
      <c r="M118" s="14">
        <v>8260198962941</v>
      </c>
      <c r="O118" s="14">
        <v>8246931097891</v>
      </c>
      <c r="Q118" s="33">
        <f t="shared" si="1"/>
        <v>13267865050</v>
      </c>
    </row>
    <row r="119" spans="1:17" ht="21.75" customHeight="1">
      <c r="A119" s="6" t="s">
        <v>277</v>
      </c>
      <c r="C119" s="14">
        <v>129000</v>
      </c>
      <c r="E119" s="14">
        <v>111807971340</v>
      </c>
      <c r="G119" s="14">
        <v>109435661985</v>
      </c>
      <c r="I119" s="14">
        <v>2372309355</v>
      </c>
      <c r="K119" s="14">
        <v>129000</v>
      </c>
      <c r="M119" s="14">
        <v>111807971340</v>
      </c>
      <c r="O119" s="14">
        <v>124125090000</v>
      </c>
      <c r="Q119" s="33">
        <f t="shared" si="1"/>
        <v>-12317118660</v>
      </c>
    </row>
    <row r="120" spans="1:17" ht="21.75" customHeight="1">
      <c r="A120" s="6" t="s">
        <v>280</v>
      </c>
      <c r="C120" s="14">
        <v>23610000</v>
      </c>
      <c r="E120" s="14">
        <v>19938186113088</v>
      </c>
      <c r="G120" s="14">
        <v>20010393429000</v>
      </c>
      <c r="I120" s="14">
        <v>-72207315911</v>
      </c>
      <c r="K120" s="14">
        <v>23610000</v>
      </c>
      <c r="M120" s="14">
        <v>19938186113088</v>
      </c>
      <c r="O120" s="14">
        <v>19999802700000</v>
      </c>
      <c r="Q120" s="33">
        <f t="shared" si="1"/>
        <v>-61616586912</v>
      </c>
    </row>
    <row r="121" spans="1:17" ht="21.75" customHeight="1">
      <c r="A121" s="6" t="s">
        <v>283</v>
      </c>
      <c r="C121" s="14">
        <v>59354822</v>
      </c>
      <c r="E121" s="14">
        <v>54737508094874</v>
      </c>
      <c r="G121" s="14">
        <v>54737508094874</v>
      </c>
      <c r="I121" s="14">
        <v>0</v>
      </c>
      <c r="K121" s="14">
        <v>59354822</v>
      </c>
      <c r="M121" s="14">
        <v>54737508094874</v>
      </c>
      <c r="O121" s="14">
        <v>54767287807620</v>
      </c>
      <c r="Q121" s="33">
        <f t="shared" si="1"/>
        <v>-29779712746</v>
      </c>
    </row>
    <row r="122" spans="1:17" ht="21.75" customHeight="1">
      <c r="A122" s="6" t="s">
        <v>303</v>
      </c>
      <c r="C122" s="14">
        <v>210504</v>
      </c>
      <c r="E122" s="14">
        <v>170205136606</v>
      </c>
      <c r="G122" s="14">
        <v>199999850400</v>
      </c>
      <c r="I122" s="14">
        <v>-29794713793</v>
      </c>
      <c r="K122" s="14">
        <v>210504</v>
      </c>
      <c r="M122" s="14">
        <v>170205136606</v>
      </c>
      <c r="O122" s="14">
        <v>199999850400</v>
      </c>
      <c r="Q122" s="33">
        <f t="shared" si="1"/>
        <v>-29794713794</v>
      </c>
    </row>
    <row r="123" spans="1:17" ht="21.75" customHeight="1">
      <c r="A123" s="6" t="s">
        <v>286</v>
      </c>
      <c r="C123" s="14">
        <v>1500000</v>
      </c>
      <c r="E123" s="14">
        <v>1349265937500</v>
      </c>
      <c r="G123" s="14">
        <v>1349265937500</v>
      </c>
      <c r="I123" s="14">
        <v>0</v>
      </c>
      <c r="K123" s="14">
        <v>1500000</v>
      </c>
      <c r="M123" s="14">
        <v>1349265937500</v>
      </c>
      <c r="O123" s="14">
        <v>1349755312500</v>
      </c>
      <c r="Q123" s="33">
        <f t="shared" si="1"/>
        <v>-489375000</v>
      </c>
    </row>
    <row r="124" spans="1:17" ht="21.75" customHeight="1">
      <c r="A124" s="6" t="s">
        <v>289</v>
      </c>
      <c r="C124" s="14">
        <v>1000000</v>
      </c>
      <c r="E124" s="14">
        <v>899510625000</v>
      </c>
      <c r="G124" s="14">
        <v>899510625000</v>
      </c>
      <c r="I124" s="14">
        <v>0</v>
      </c>
      <c r="K124" s="14">
        <v>1000000</v>
      </c>
      <c r="M124" s="14">
        <v>899510625000</v>
      </c>
      <c r="O124" s="14">
        <v>999818750000</v>
      </c>
      <c r="Q124" s="33">
        <f t="shared" si="1"/>
        <v>-100308125000</v>
      </c>
    </row>
    <row r="125" spans="1:17" ht="21.75" customHeight="1">
      <c r="A125" s="6" t="s">
        <v>292</v>
      </c>
      <c r="C125" s="14">
        <v>4999599</v>
      </c>
      <c r="E125" s="14">
        <v>3794875874575</v>
      </c>
      <c r="G125" s="14">
        <v>4497172359571</v>
      </c>
      <c r="I125" s="14">
        <v>-702296484995</v>
      </c>
      <c r="K125" s="14">
        <v>4999599</v>
      </c>
      <c r="M125" s="14">
        <v>3794875874575</v>
      </c>
      <c r="O125" s="14">
        <v>4998693910095</v>
      </c>
      <c r="Q125" s="33">
        <f t="shared" si="1"/>
        <v>-1203818035520</v>
      </c>
    </row>
    <row r="126" spans="1:17" ht="21.75" customHeight="1">
      <c r="A126" s="6" t="s">
        <v>295</v>
      </c>
      <c r="C126" s="14">
        <v>15999499</v>
      </c>
      <c r="E126" s="14">
        <v>11970552427339</v>
      </c>
      <c r="G126" s="14">
        <v>14391669191116</v>
      </c>
      <c r="I126" s="14">
        <v>-2421116763776</v>
      </c>
      <c r="K126" s="14">
        <v>15999499</v>
      </c>
      <c r="M126" s="14">
        <v>11970552427339</v>
      </c>
      <c r="O126" s="14">
        <v>15996599090808</v>
      </c>
      <c r="Q126" s="33">
        <f t="shared" si="1"/>
        <v>-4026046663469</v>
      </c>
    </row>
    <row r="127" spans="1:17" ht="21.75" customHeight="1">
      <c r="A127" s="6" t="s">
        <v>298</v>
      </c>
      <c r="C127" s="14">
        <v>5999590</v>
      </c>
      <c r="E127" s="14">
        <v>4558912026505</v>
      </c>
      <c r="G127" s="14">
        <v>5396674888994</v>
      </c>
      <c r="I127" s="14">
        <v>-837762862488</v>
      </c>
      <c r="K127" s="14">
        <v>5999590</v>
      </c>
      <c r="M127" s="14">
        <v>4558912026505</v>
      </c>
      <c r="O127" s="14">
        <v>5998503299264</v>
      </c>
      <c r="Q127" s="33">
        <f t="shared" si="1"/>
        <v>-1439591272759</v>
      </c>
    </row>
    <row r="128" spans="1:17" ht="21.75" customHeight="1" thickBot="1">
      <c r="A128" s="8" t="s">
        <v>55</v>
      </c>
      <c r="C128" s="14"/>
      <c r="E128" s="17">
        <f>SUM(E8:E127)</f>
        <v>376564426311414</v>
      </c>
      <c r="G128" s="17">
        <f>SUM(G8:G127)</f>
        <v>385765686172077</v>
      </c>
      <c r="I128" s="17">
        <f>SUM(I8:I127)</f>
        <v>-9201259860622</v>
      </c>
      <c r="K128" s="14"/>
      <c r="M128" s="17">
        <f>SUM(M8:M127)</f>
        <v>376564426291411</v>
      </c>
      <c r="O128" s="17">
        <f>SUM(O8:O127)</f>
        <v>386047666590338</v>
      </c>
      <c r="Q128" s="34">
        <f>SUM(Q8:Q127)</f>
        <v>-9483240298927</v>
      </c>
    </row>
    <row r="129" spans="3:17" ht="13.5" thickTop="1"/>
    <row r="130" spans="3:17" ht="18.75">
      <c r="I130" s="14"/>
      <c r="Q130" s="19"/>
    </row>
    <row r="131" spans="3:17" ht="18.75">
      <c r="G131" s="14"/>
      <c r="H131" s="14"/>
      <c r="I131" s="14"/>
      <c r="J131" s="14"/>
      <c r="K131" s="14"/>
      <c r="L131" s="14"/>
      <c r="M131" s="14"/>
    </row>
    <row r="132" spans="3:17" ht="18.75">
      <c r="G132" s="14"/>
      <c r="H132" s="14"/>
      <c r="I132" s="14"/>
      <c r="J132" s="14"/>
      <c r="K132" s="14"/>
      <c r="L132" s="14"/>
      <c r="M132" s="14"/>
      <c r="O132" s="19"/>
    </row>
    <row r="133" spans="3:17" ht="18.75">
      <c r="I133" s="14"/>
    </row>
    <row r="134" spans="3:17" ht="18.75">
      <c r="C134" s="19"/>
      <c r="E134" s="19"/>
      <c r="I134" s="14"/>
    </row>
    <row r="135" spans="3:17" ht="18.75">
      <c r="C135" s="19"/>
      <c r="I135" s="14"/>
    </row>
    <row r="136" spans="3:17" ht="18.75">
      <c r="C136" s="19"/>
      <c r="I136" s="14"/>
    </row>
    <row r="137" spans="3:17" ht="18.75">
      <c r="C137" s="19"/>
      <c r="I137" s="14"/>
      <c r="Q137" s="19"/>
    </row>
    <row r="138" spans="3:17">
      <c r="C138" s="19"/>
    </row>
  </sheetData>
  <sortState xmlns:xlrd2="http://schemas.microsoft.com/office/spreadsheetml/2017/richdata2" ref="A8:Q127">
    <sortCondition ref="A8:A127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1"/>
  <sheetViews>
    <sheetView rightToLeft="1" workbookViewId="0">
      <selection activeCell="O16" sqref="O16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</row>
    <row r="2" spans="1:49" ht="21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</row>
    <row r="3" spans="1:49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</row>
    <row r="4" spans="1:49" ht="14.45" customHeight="1"/>
    <row r="5" spans="1:49" ht="14.45" customHeight="1">
      <c r="A5" s="46" t="s">
        <v>56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</row>
    <row r="6" spans="1:49" ht="14.45" customHeight="1">
      <c r="I6" s="42" t="s">
        <v>7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C6" s="42" t="s">
        <v>9</v>
      </c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42" t="s">
        <v>57</v>
      </c>
      <c r="B8" s="42"/>
      <c r="C8" s="42"/>
      <c r="D8" s="42"/>
      <c r="E8" s="42"/>
      <c r="F8" s="42"/>
      <c r="G8" s="42"/>
      <c r="I8" s="42" t="s">
        <v>58</v>
      </c>
      <c r="J8" s="42"/>
      <c r="K8" s="42"/>
      <c r="M8" s="42" t="s">
        <v>59</v>
      </c>
      <c r="N8" s="42"/>
      <c r="O8" s="42"/>
      <c r="Q8" s="42" t="s">
        <v>60</v>
      </c>
      <c r="R8" s="42"/>
      <c r="S8" s="42"/>
      <c r="T8" s="42"/>
      <c r="U8" s="42"/>
      <c r="W8" s="42" t="s">
        <v>61</v>
      </c>
      <c r="X8" s="42"/>
      <c r="Y8" s="42"/>
      <c r="Z8" s="42"/>
      <c r="AA8" s="42"/>
      <c r="AC8" s="42" t="s">
        <v>58</v>
      </c>
      <c r="AD8" s="42"/>
      <c r="AE8" s="42"/>
      <c r="AF8" s="42"/>
      <c r="AG8" s="42"/>
      <c r="AI8" s="42" t="s">
        <v>59</v>
      </c>
      <c r="AJ8" s="42"/>
      <c r="AK8" s="42"/>
      <c r="AM8" s="42" t="s">
        <v>60</v>
      </c>
      <c r="AN8" s="42"/>
      <c r="AO8" s="42"/>
      <c r="AQ8" s="42" t="s">
        <v>61</v>
      </c>
      <c r="AR8" s="42"/>
      <c r="AS8" s="42"/>
    </row>
    <row r="9" spans="1:49" ht="21.75" customHeight="1">
      <c r="A9" s="43" t="s">
        <v>62</v>
      </c>
      <c r="B9" s="43"/>
      <c r="C9" s="43"/>
      <c r="D9" s="43"/>
      <c r="E9" s="43"/>
      <c r="F9" s="43"/>
      <c r="G9" s="43"/>
      <c r="I9" s="40">
        <v>1135510263</v>
      </c>
      <c r="J9" s="40"/>
      <c r="K9" s="40"/>
      <c r="L9" s="10"/>
      <c r="M9" s="40">
        <v>4507</v>
      </c>
      <c r="N9" s="40"/>
      <c r="O9" s="40"/>
      <c r="P9" s="10"/>
      <c r="Q9" s="48" t="s">
        <v>63</v>
      </c>
      <c r="R9" s="48"/>
      <c r="S9" s="48"/>
      <c r="T9" s="48"/>
      <c r="U9" s="48"/>
      <c r="V9" s="10"/>
      <c r="W9" s="49">
        <v>0.97634457403324604</v>
      </c>
      <c r="X9" s="49"/>
      <c r="Y9" s="49"/>
      <c r="Z9" s="49"/>
      <c r="AA9" s="49"/>
      <c r="AB9" s="10"/>
      <c r="AC9" s="40">
        <v>1135510263</v>
      </c>
      <c r="AD9" s="40"/>
      <c r="AE9" s="40"/>
      <c r="AF9" s="40"/>
      <c r="AG9" s="40"/>
      <c r="AH9" s="10"/>
      <c r="AI9" s="40">
        <v>4767</v>
      </c>
      <c r="AJ9" s="40"/>
      <c r="AK9" s="40"/>
      <c r="AL9" s="10"/>
      <c r="AM9" s="48" t="s">
        <v>63</v>
      </c>
      <c r="AN9" s="48"/>
      <c r="AO9" s="48"/>
      <c r="AP9" s="10"/>
      <c r="AQ9" s="49">
        <v>0.97634457403324604</v>
      </c>
      <c r="AR9" s="49"/>
      <c r="AS9" s="49"/>
      <c r="AT9" s="10"/>
      <c r="AU9" s="10"/>
      <c r="AV9" s="10"/>
    </row>
    <row r="10" spans="1:49" ht="14.45" customHeight="1">
      <c r="A10" s="46" t="s">
        <v>64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</row>
    <row r="11" spans="1:49" ht="14.45" customHeight="1">
      <c r="C11" s="42" t="s">
        <v>7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Y11" s="42" t="s">
        <v>9</v>
      </c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</row>
    <row r="12" spans="1:49" ht="14.45" customHeight="1">
      <c r="A12" s="2" t="s">
        <v>57</v>
      </c>
      <c r="C12" s="4" t="s">
        <v>65</v>
      </c>
      <c r="D12" s="3"/>
      <c r="E12" s="4" t="s">
        <v>66</v>
      </c>
      <c r="F12" s="3"/>
      <c r="G12" s="44" t="s">
        <v>67</v>
      </c>
      <c r="H12" s="44"/>
      <c r="I12" s="44"/>
      <c r="J12" s="3"/>
      <c r="K12" s="44" t="s">
        <v>68</v>
      </c>
      <c r="L12" s="44"/>
      <c r="M12" s="44"/>
      <c r="N12" s="3"/>
      <c r="O12" s="44" t="s">
        <v>59</v>
      </c>
      <c r="P12" s="44"/>
      <c r="Q12" s="44"/>
      <c r="R12" s="3"/>
      <c r="S12" s="44" t="s">
        <v>60</v>
      </c>
      <c r="T12" s="44"/>
      <c r="U12" s="44"/>
      <c r="V12" s="44"/>
      <c r="W12" s="44"/>
      <c r="Y12" s="44" t="s">
        <v>65</v>
      </c>
      <c r="Z12" s="44"/>
      <c r="AA12" s="44"/>
      <c r="AB12" s="44"/>
      <c r="AC12" s="44"/>
      <c r="AD12" s="3"/>
      <c r="AE12" s="44" t="s">
        <v>66</v>
      </c>
      <c r="AF12" s="44"/>
      <c r="AG12" s="44"/>
      <c r="AH12" s="44"/>
      <c r="AI12" s="44"/>
      <c r="AJ12" s="3"/>
      <c r="AK12" s="44" t="s">
        <v>67</v>
      </c>
      <c r="AL12" s="44"/>
      <c r="AM12" s="44"/>
      <c r="AN12" s="3"/>
      <c r="AO12" s="44" t="s">
        <v>68</v>
      </c>
      <c r="AP12" s="44"/>
      <c r="AQ12" s="44"/>
      <c r="AR12" s="3"/>
      <c r="AS12" s="44" t="s">
        <v>59</v>
      </c>
      <c r="AT12" s="44"/>
      <c r="AU12" s="3"/>
      <c r="AV12" s="4" t="s">
        <v>60</v>
      </c>
    </row>
    <row r="13" spans="1:49" ht="14.45" customHeight="1">
      <c r="A13" s="46" t="s">
        <v>69</v>
      </c>
      <c r="B13" s="46"/>
      <c r="C13" s="47"/>
      <c r="D13" s="46"/>
      <c r="E13" s="47"/>
      <c r="F13" s="46"/>
      <c r="G13" s="47"/>
      <c r="H13" s="47"/>
      <c r="I13" s="47"/>
      <c r="J13" s="46"/>
      <c r="K13" s="47"/>
      <c r="L13" s="47"/>
      <c r="M13" s="47"/>
      <c r="N13" s="46"/>
      <c r="O13" s="47"/>
      <c r="P13" s="47"/>
      <c r="Q13" s="47"/>
      <c r="R13" s="46"/>
      <c r="S13" s="47"/>
      <c r="T13" s="47"/>
      <c r="U13" s="47"/>
      <c r="V13" s="47"/>
      <c r="W13" s="47"/>
      <c r="X13" s="46"/>
      <c r="Y13" s="47"/>
      <c r="Z13" s="47"/>
      <c r="AA13" s="47"/>
      <c r="AB13" s="47"/>
      <c r="AC13" s="47"/>
      <c r="AD13" s="46"/>
      <c r="AE13" s="47"/>
      <c r="AF13" s="47"/>
      <c r="AG13" s="47"/>
      <c r="AH13" s="47"/>
      <c r="AI13" s="47"/>
      <c r="AJ13" s="46"/>
      <c r="AK13" s="47"/>
      <c r="AL13" s="47"/>
      <c r="AM13" s="47"/>
      <c r="AN13" s="46"/>
      <c r="AO13" s="47"/>
      <c r="AP13" s="47"/>
      <c r="AQ13" s="47"/>
      <c r="AR13" s="46"/>
      <c r="AS13" s="47"/>
      <c r="AT13" s="47"/>
      <c r="AU13" s="46"/>
      <c r="AV13" s="47"/>
      <c r="AW13" s="46"/>
    </row>
    <row r="14" spans="1:49" ht="14.45" customHeight="1">
      <c r="C14" s="42" t="s">
        <v>7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O14" s="42" t="s">
        <v>9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</row>
    <row r="15" spans="1:49" ht="14.45" customHeight="1">
      <c r="A15" s="2" t="s">
        <v>57</v>
      </c>
      <c r="C15" s="4" t="s">
        <v>66</v>
      </c>
      <c r="D15" s="3"/>
      <c r="E15" s="4" t="s">
        <v>68</v>
      </c>
      <c r="F15" s="3"/>
      <c r="G15" s="44" t="s">
        <v>59</v>
      </c>
      <c r="H15" s="44"/>
      <c r="I15" s="44"/>
      <c r="J15" s="3"/>
      <c r="K15" s="44" t="s">
        <v>60</v>
      </c>
      <c r="L15" s="44"/>
      <c r="M15" s="44"/>
      <c r="O15" s="44" t="s">
        <v>66</v>
      </c>
      <c r="P15" s="44"/>
      <c r="Q15" s="44"/>
      <c r="R15" s="44"/>
      <c r="S15" s="44"/>
      <c r="T15" s="3"/>
      <c r="U15" s="44" t="s">
        <v>68</v>
      </c>
      <c r="V15" s="44"/>
      <c r="W15" s="44"/>
      <c r="X15" s="44"/>
      <c r="Y15" s="44"/>
      <c r="Z15" s="3"/>
      <c r="AA15" s="44" t="s">
        <v>59</v>
      </c>
      <c r="AB15" s="44"/>
      <c r="AC15" s="44"/>
      <c r="AD15" s="44"/>
      <c r="AE15" s="44"/>
      <c r="AF15" s="3"/>
      <c r="AG15" s="44" t="s">
        <v>60</v>
      </c>
      <c r="AH15" s="44"/>
      <c r="AI15" s="44"/>
    </row>
    <row r="16" spans="1:49" ht="21.75" customHeight="1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</sheetData>
  <mergeCells count="45">
    <mergeCell ref="AM8:AO8"/>
    <mergeCell ref="AQ8:AS8"/>
    <mergeCell ref="A1:AW1"/>
    <mergeCell ref="A2:AW2"/>
    <mergeCell ref="A3:AW3"/>
    <mergeCell ref="A5:AW5"/>
    <mergeCell ref="I6:AA6"/>
    <mergeCell ref="AC6:AS6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2"/>
  <sheetViews>
    <sheetView rightToLeft="1" topLeftCell="A16" workbookViewId="0">
      <selection activeCell="AA10" sqref="AA10:AA23"/>
    </sheetView>
  </sheetViews>
  <sheetFormatPr defaultRowHeight="12.75"/>
  <cols>
    <col min="1" max="1" width="5.140625" customWidth="1"/>
    <col min="2" max="2" width="31" customWidth="1"/>
    <col min="3" max="3" width="1.28515625" customWidth="1"/>
    <col min="4" max="4" width="2.5703125" customWidth="1"/>
    <col min="5" max="5" width="10.42578125" style="10" customWidth="1"/>
    <col min="6" max="6" width="1.28515625" style="10" customWidth="1"/>
    <col min="7" max="7" width="19" style="10" bestFit="1" customWidth="1"/>
    <col min="8" max="8" width="1.28515625" style="10" customWidth="1"/>
    <col min="9" max="9" width="19" style="10" bestFit="1" customWidth="1"/>
    <col min="10" max="10" width="1.28515625" style="10" customWidth="1"/>
    <col min="11" max="11" width="11" style="10" bestFit="1" customWidth="1"/>
    <col min="12" max="12" width="1.28515625" style="10" customWidth="1"/>
    <col min="13" max="13" width="16.140625" style="10" bestFit="1" customWidth="1"/>
    <col min="14" max="14" width="1.28515625" style="10" customWidth="1"/>
    <col min="15" max="15" width="11.7109375" style="10" bestFit="1" customWidth="1"/>
    <col min="16" max="16" width="1.28515625" style="10" customWidth="1"/>
    <col min="17" max="17" width="17.5703125" style="10" bestFit="1" customWidth="1"/>
    <col min="18" max="18" width="1.28515625" style="10" customWidth="1"/>
    <col min="19" max="19" width="12" style="10" bestFit="1" customWidth="1"/>
    <col min="20" max="20" width="1.28515625" style="10" customWidth="1"/>
    <col min="21" max="21" width="22.28515625" style="10" bestFit="1" customWidth="1"/>
    <col min="22" max="22" width="1.28515625" style="10" customWidth="1"/>
    <col min="23" max="23" width="18.85546875" style="10" bestFit="1" customWidth="1"/>
    <col min="24" max="24" width="1.28515625" style="10" customWidth="1"/>
    <col min="25" max="25" width="18.85546875" style="10" bestFit="1" customWidth="1"/>
    <col min="26" max="26" width="1.28515625" style="10" customWidth="1"/>
    <col min="27" max="27" width="18.28515625" style="10" bestFit="1" customWidth="1"/>
    <col min="28" max="28" width="0.28515625" customWidth="1"/>
  </cols>
  <sheetData>
    <row r="1" spans="1:27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27" ht="21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14.45" customHeight="1"/>
    <row r="5" spans="1:27" ht="14.45" customHeight="1">
      <c r="A5" s="1" t="s">
        <v>70</v>
      </c>
      <c r="B5" s="46" t="s">
        <v>71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27" ht="14.45" customHeight="1">
      <c r="E6" s="42" t="s">
        <v>7</v>
      </c>
      <c r="F6" s="42"/>
      <c r="G6" s="42"/>
      <c r="H6" s="42"/>
      <c r="I6" s="42"/>
      <c r="K6" s="42" t="s">
        <v>8</v>
      </c>
      <c r="L6" s="42"/>
      <c r="M6" s="42"/>
      <c r="N6" s="42"/>
      <c r="O6" s="42"/>
      <c r="P6" s="42"/>
      <c r="Q6" s="42"/>
      <c r="S6" s="42" t="s">
        <v>9</v>
      </c>
      <c r="T6" s="42"/>
      <c r="U6" s="42"/>
      <c r="V6" s="42"/>
      <c r="W6" s="42"/>
      <c r="X6" s="42"/>
      <c r="Y6" s="42"/>
      <c r="Z6" s="42"/>
      <c r="AA6" s="42"/>
    </row>
    <row r="7" spans="1:27" ht="14.45" customHeight="1">
      <c r="E7" s="11"/>
      <c r="F7" s="11"/>
      <c r="G7" s="11"/>
      <c r="H7" s="11"/>
      <c r="I7" s="11"/>
      <c r="K7" s="44" t="s">
        <v>72</v>
      </c>
      <c r="L7" s="44"/>
      <c r="M7" s="44"/>
      <c r="N7" s="11"/>
      <c r="O7" s="44" t="s">
        <v>73</v>
      </c>
      <c r="P7" s="44"/>
      <c r="Q7" s="44"/>
      <c r="S7" s="11"/>
      <c r="T7" s="11"/>
      <c r="U7" s="11"/>
      <c r="V7" s="11"/>
      <c r="W7" s="11"/>
      <c r="X7" s="11"/>
      <c r="Y7" s="11"/>
      <c r="Z7" s="11"/>
      <c r="AA7" s="11"/>
    </row>
    <row r="8" spans="1:27" ht="14.45" customHeight="1">
      <c r="A8" s="42" t="s">
        <v>74</v>
      </c>
      <c r="B8" s="42"/>
      <c r="D8" s="42" t="s">
        <v>75</v>
      </c>
      <c r="E8" s="42"/>
      <c r="G8" s="2" t="s">
        <v>14</v>
      </c>
      <c r="I8" s="2" t="s">
        <v>15</v>
      </c>
      <c r="K8" s="4" t="s">
        <v>13</v>
      </c>
      <c r="L8" s="11"/>
      <c r="M8" s="4" t="s">
        <v>14</v>
      </c>
      <c r="O8" s="4" t="s">
        <v>13</v>
      </c>
      <c r="P8" s="11"/>
      <c r="Q8" s="4" t="s">
        <v>16</v>
      </c>
      <c r="S8" s="2" t="s">
        <v>13</v>
      </c>
      <c r="U8" s="2" t="s">
        <v>76</v>
      </c>
      <c r="W8" s="2" t="s">
        <v>14</v>
      </c>
      <c r="Y8" s="2" t="s">
        <v>15</v>
      </c>
      <c r="AA8" s="2" t="s">
        <v>18</v>
      </c>
    </row>
    <row r="9" spans="1:27" ht="21.75" customHeight="1">
      <c r="A9" s="43" t="s">
        <v>77</v>
      </c>
      <c r="B9" s="43"/>
      <c r="D9" s="40">
        <v>12370000</v>
      </c>
      <c r="E9" s="40"/>
      <c r="G9" s="12">
        <v>140718444264</v>
      </c>
      <c r="I9" s="12">
        <v>211657565350</v>
      </c>
      <c r="K9" s="12">
        <v>0</v>
      </c>
      <c r="M9" s="12">
        <v>0</v>
      </c>
      <c r="O9" s="12">
        <v>0</v>
      </c>
      <c r="Q9" s="12">
        <v>0</v>
      </c>
      <c r="S9" s="12">
        <v>12370000</v>
      </c>
      <c r="U9" s="12">
        <v>20800</v>
      </c>
      <c r="W9" s="12">
        <v>140718444264</v>
      </c>
      <c r="Y9" s="12">
        <v>256704219200</v>
      </c>
      <c r="AA9" s="13">
        <f>Y9/617822005382355*100</f>
        <v>4.1549866622366746E-2</v>
      </c>
    </row>
    <row r="10" spans="1:27" ht="21.75" customHeight="1">
      <c r="A10" s="41" t="s">
        <v>78</v>
      </c>
      <c r="B10" s="41"/>
      <c r="D10" s="36">
        <v>8290000</v>
      </c>
      <c r="E10" s="36"/>
      <c r="G10" s="14">
        <v>1040855790119</v>
      </c>
      <c r="I10" s="14">
        <v>1163858674650</v>
      </c>
      <c r="K10" s="14">
        <v>0</v>
      </c>
      <c r="M10" s="14">
        <v>0</v>
      </c>
      <c r="O10" s="14">
        <v>0</v>
      </c>
      <c r="Q10" s="14">
        <v>0</v>
      </c>
      <c r="S10" s="14">
        <v>8290000</v>
      </c>
      <c r="U10" s="14">
        <v>171610</v>
      </c>
      <c r="W10" s="14">
        <v>1040855790119</v>
      </c>
      <c r="Y10" s="14">
        <v>1420957506806.25</v>
      </c>
      <c r="AA10" s="15">
        <f t="shared" ref="AA10:AA24" si="0">Y10/617822005382355*100</f>
        <v>0.22999464156781757</v>
      </c>
    </row>
    <row r="11" spans="1:27" ht="21.75" customHeight="1">
      <c r="A11" s="41" t="s">
        <v>79</v>
      </c>
      <c r="B11" s="41"/>
      <c r="D11" s="36">
        <v>2000000</v>
      </c>
      <c r="E11" s="36"/>
      <c r="G11" s="14">
        <v>20044900000</v>
      </c>
      <c r="I11" s="14">
        <v>19954000000</v>
      </c>
      <c r="K11" s="14">
        <v>0</v>
      </c>
      <c r="M11" s="14">
        <v>0</v>
      </c>
      <c r="O11" s="14">
        <v>0</v>
      </c>
      <c r="Q11" s="14">
        <v>0</v>
      </c>
      <c r="S11" s="14">
        <v>2000000</v>
      </c>
      <c r="U11" s="14">
        <v>10340</v>
      </c>
      <c r="W11" s="14">
        <v>20044900000</v>
      </c>
      <c r="Y11" s="14">
        <v>20632436000</v>
      </c>
      <c r="AA11" s="15">
        <f t="shared" si="0"/>
        <v>3.3395437229904248E-3</v>
      </c>
    </row>
    <row r="12" spans="1:27" ht="21.75" customHeight="1">
      <c r="A12" s="41" t="s">
        <v>80</v>
      </c>
      <c r="B12" s="41"/>
      <c r="D12" s="36">
        <v>30000000</v>
      </c>
      <c r="E12" s="36"/>
      <c r="G12" s="14">
        <v>300348000000</v>
      </c>
      <c r="I12" s="14">
        <v>309486540000</v>
      </c>
      <c r="K12" s="14">
        <v>0</v>
      </c>
      <c r="M12" s="14">
        <v>0</v>
      </c>
      <c r="O12" s="14">
        <v>0</v>
      </c>
      <c r="Q12" s="14">
        <v>0</v>
      </c>
      <c r="S12" s="14">
        <v>30000000</v>
      </c>
      <c r="U12" s="14">
        <v>11670</v>
      </c>
      <c r="W12" s="14">
        <v>300348000000</v>
      </c>
      <c r="Y12" s="14">
        <v>349294770000</v>
      </c>
      <c r="AA12" s="15">
        <f t="shared" si="0"/>
        <v>5.6536472795887215E-2</v>
      </c>
    </row>
    <row r="13" spans="1:27" ht="21.75" customHeight="1">
      <c r="A13" s="41" t="s">
        <v>81</v>
      </c>
      <c r="B13" s="41"/>
      <c r="D13" s="36">
        <v>2000000</v>
      </c>
      <c r="E13" s="36"/>
      <c r="G13" s="14">
        <v>20023200000</v>
      </c>
      <c r="I13" s="14">
        <v>19954000000</v>
      </c>
      <c r="K13" s="14">
        <v>0</v>
      </c>
      <c r="M13" s="14">
        <v>0</v>
      </c>
      <c r="O13" s="14">
        <v>0</v>
      </c>
      <c r="Q13" s="14">
        <v>0</v>
      </c>
      <c r="S13" s="14">
        <v>2000000</v>
      </c>
      <c r="U13" s="14">
        <v>10000</v>
      </c>
      <c r="W13" s="14">
        <v>20023200000</v>
      </c>
      <c r="Y13" s="14">
        <v>19954000000</v>
      </c>
      <c r="AA13" s="15">
        <f t="shared" si="0"/>
        <v>3.2297328075342603E-3</v>
      </c>
    </row>
    <row r="14" spans="1:27" ht="21.75" customHeight="1">
      <c r="A14" s="41" t="s">
        <v>82</v>
      </c>
      <c r="B14" s="41"/>
      <c r="D14" s="36">
        <v>13500000</v>
      </c>
      <c r="E14" s="36"/>
      <c r="G14" s="14">
        <v>217763928013</v>
      </c>
      <c r="I14" s="14">
        <v>311644565100</v>
      </c>
      <c r="K14" s="14">
        <v>0</v>
      </c>
      <c r="M14" s="14">
        <v>0</v>
      </c>
      <c r="O14" s="14">
        <v>0</v>
      </c>
      <c r="Q14" s="14">
        <v>0</v>
      </c>
      <c r="S14" s="14">
        <v>13500000</v>
      </c>
      <c r="U14" s="14">
        <v>27875</v>
      </c>
      <c r="W14" s="14">
        <v>217763928013</v>
      </c>
      <c r="Y14" s="14">
        <v>375446981250</v>
      </c>
      <c r="AA14" s="15">
        <f t="shared" si="0"/>
        <v>6.0769441356761808E-2</v>
      </c>
    </row>
    <row r="15" spans="1:27" ht="21.75" customHeight="1">
      <c r="A15" s="41" t="s">
        <v>83</v>
      </c>
      <c r="B15" s="41"/>
      <c r="D15" s="36">
        <v>2000000</v>
      </c>
      <c r="E15" s="36"/>
      <c r="G15" s="14">
        <v>20023200000</v>
      </c>
      <c r="I15" s="14">
        <v>19954000000</v>
      </c>
      <c r="K15" s="14">
        <v>0</v>
      </c>
      <c r="M15" s="14">
        <v>0</v>
      </c>
      <c r="O15" s="14">
        <v>0</v>
      </c>
      <c r="Q15" s="14">
        <v>0</v>
      </c>
      <c r="S15" s="14">
        <v>2000000</v>
      </c>
      <c r="U15" s="14">
        <v>11198</v>
      </c>
      <c r="W15" s="14">
        <v>20023200000</v>
      </c>
      <c r="Y15" s="14">
        <v>22344489200</v>
      </c>
      <c r="AA15" s="15">
        <f t="shared" si="0"/>
        <v>3.6166547978768644E-3</v>
      </c>
    </row>
    <row r="16" spans="1:27" ht="21.75" customHeight="1">
      <c r="A16" s="41" t="s">
        <v>84</v>
      </c>
      <c r="B16" s="41"/>
      <c r="D16" s="36">
        <v>2000000</v>
      </c>
      <c r="E16" s="36"/>
      <c r="G16" s="14">
        <v>20023200000</v>
      </c>
      <c r="I16" s="14">
        <v>19954000000</v>
      </c>
      <c r="K16" s="14">
        <v>0</v>
      </c>
      <c r="M16" s="14">
        <v>0</v>
      </c>
      <c r="O16" s="14">
        <v>0</v>
      </c>
      <c r="Q16" s="14">
        <v>0</v>
      </c>
      <c r="S16" s="14">
        <v>2000000</v>
      </c>
      <c r="U16" s="14">
        <v>11599</v>
      </c>
      <c r="W16" s="14">
        <v>20023200000</v>
      </c>
      <c r="Y16" s="14">
        <v>23144644600</v>
      </c>
      <c r="AA16" s="15">
        <f t="shared" si="0"/>
        <v>3.7461670834589883E-3</v>
      </c>
    </row>
    <row r="17" spans="1:27" ht="21.75" customHeight="1">
      <c r="A17" s="41" t="s">
        <v>85</v>
      </c>
      <c r="B17" s="41"/>
      <c r="D17" s="36">
        <v>65890160</v>
      </c>
      <c r="E17" s="36"/>
      <c r="G17" s="14">
        <v>2408566955059</v>
      </c>
      <c r="I17" s="14">
        <v>6460477449515.9404</v>
      </c>
      <c r="K17" s="14">
        <v>0</v>
      </c>
      <c r="M17" s="14">
        <v>0</v>
      </c>
      <c r="O17" s="14">
        <v>-10555674</v>
      </c>
      <c r="Q17" s="14">
        <v>1081035865862</v>
      </c>
      <c r="S17" s="14">
        <v>55334486</v>
      </c>
      <c r="U17" s="14">
        <v>112224</v>
      </c>
      <c r="W17" s="14">
        <v>2022711956651</v>
      </c>
      <c r="Y17" s="14">
        <v>6202405528035.7598</v>
      </c>
      <c r="AA17" s="15">
        <f t="shared" si="0"/>
        <v>1.0039146346361103</v>
      </c>
    </row>
    <row r="18" spans="1:27" ht="21.75" customHeight="1">
      <c r="A18" s="41" t="s">
        <v>86</v>
      </c>
      <c r="B18" s="41"/>
      <c r="D18" s="36">
        <v>3970000</v>
      </c>
      <c r="E18" s="36"/>
      <c r="G18" s="14">
        <v>40140468992</v>
      </c>
      <c r="I18" s="14">
        <v>49324701657</v>
      </c>
      <c r="K18" s="14">
        <v>0</v>
      </c>
      <c r="M18" s="14">
        <v>0</v>
      </c>
      <c r="O18" s="14">
        <v>0</v>
      </c>
      <c r="Q18" s="14">
        <v>0</v>
      </c>
      <c r="S18" s="14">
        <v>3970000</v>
      </c>
      <c r="U18" s="14">
        <v>14909</v>
      </c>
      <c r="W18" s="14">
        <v>40140468992</v>
      </c>
      <c r="Y18" s="14">
        <v>59052595921</v>
      </c>
      <c r="AA18" s="15">
        <f t="shared" si="0"/>
        <v>9.558189155864363E-3</v>
      </c>
    </row>
    <row r="19" spans="1:27" ht="21.75" customHeight="1">
      <c r="A19" s="41" t="s">
        <v>87</v>
      </c>
      <c r="B19" s="41"/>
      <c r="D19" s="36">
        <v>2000000</v>
      </c>
      <c r="E19" s="36"/>
      <c r="G19" s="14">
        <v>20044900000</v>
      </c>
      <c r="I19" s="14">
        <v>19954000000</v>
      </c>
      <c r="K19" s="14">
        <v>0</v>
      </c>
      <c r="M19" s="14">
        <v>0</v>
      </c>
      <c r="O19" s="14">
        <v>0</v>
      </c>
      <c r="Q19" s="14">
        <v>0</v>
      </c>
      <c r="S19" s="14">
        <v>2000000</v>
      </c>
      <c r="U19" s="14">
        <v>10000</v>
      </c>
      <c r="W19" s="14">
        <v>20044900000</v>
      </c>
      <c r="Y19" s="14">
        <v>19954000000</v>
      </c>
      <c r="AA19" s="15">
        <f t="shared" si="0"/>
        <v>3.2297328075342603E-3</v>
      </c>
    </row>
    <row r="20" spans="1:27" ht="21.75" customHeight="1">
      <c r="A20" s="41" t="s">
        <v>88</v>
      </c>
      <c r="B20" s="41"/>
      <c r="D20" s="36">
        <v>176033</v>
      </c>
      <c r="E20" s="36"/>
      <c r="G20" s="14">
        <v>16071869289</v>
      </c>
      <c r="I20" s="14">
        <v>22453537248</v>
      </c>
      <c r="K20" s="14">
        <v>0</v>
      </c>
      <c r="M20" s="14">
        <v>0</v>
      </c>
      <c r="O20" s="14">
        <v>0</v>
      </c>
      <c r="Q20" s="14">
        <v>0</v>
      </c>
      <c r="S20" s="14">
        <v>176033</v>
      </c>
      <c r="U20" s="14">
        <v>131595</v>
      </c>
      <c r="W20" s="14">
        <v>16071869289</v>
      </c>
      <c r="Y20" s="14">
        <v>23165062634</v>
      </c>
      <c r="AA20" s="15">
        <f t="shared" si="0"/>
        <v>3.7494719243066949E-3</v>
      </c>
    </row>
    <row r="21" spans="1:27" ht="21.75" customHeight="1">
      <c r="A21" s="41" t="s">
        <v>89</v>
      </c>
      <c r="B21" s="41"/>
      <c r="D21" s="36">
        <v>500000</v>
      </c>
      <c r="E21" s="36"/>
      <c r="G21" s="14">
        <v>191269360000</v>
      </c>
      <c r="I21" s="14">
        <v>540079480000</v>
      </c>
      <c r="K21" s="14">
        <v>0</v>
      </c>
      <c r="M21" s="14">
        <v>0</v>
      </c>
      <c r="O21" s="14">
        <v>0</v>
      </c>
      <c r="Q21" s="14">
        <v>0</v>
      </c>
      <c r="S21" s="14">
        <v>500000</v>
      </c>
      <c r="U21" s="14">
        <v>1300329</v>
      </c>
      <c r="W21" s="14">
        <v>191269360000</v>
      </c>
      <c r="Y21" s="14">
        <v>650164480000</v>
      </c>
      <c r="AA21" s="15">
        <f t="shared" si="0"/>
        <v>0.10523491787859338</v>
      </c>
    </row>
    <row r="22" spans="1:27" ht="21.75" customHeight="1">
      <c r="A22" s="41" t="s">
        <v>90</v>
      </c>
      <c r="B22" s="41"/>
      <c r="D22" s="36">
        <v>14000000</v>
      </c>
      <c r="E22" s="36"/>
      <c r="G22" s="14">
        <v>4279236982902</v>
      </c>
      <c r="I22" s="14">
        <v>4564397684000</v>
      </c>
      <c r="K22" s="14">
        <v>0</v>
      </c>
      <c r="M22" s="14">
        <v>0</v>
      </c>
      <c r="O22" s="14">
        <v>0</v>
      </c>
      <c r="Q22" s="14">
        <v>0</v>
      </c>
      <c r="S22" s="14">
        <v>14000000</v>
      </c>
      <c r="U22" s="14">
        <v>400540</v>
      </c>
      <c r="W22" s="14">
        <v>4279236982902</v>
      </c>
      <c r="Y22" s="14">
        <v>5594662612000</v>
      </c>
      <c r="AA22" s="15">
        <f t="shared" si="0"/>
        <v>0.90554602511084059</v>
      </c>
    </row>
    <row r="23" spans="1:27" ht="21.75" customHeight="1">
      <c r="A23" s="41" t="s">
        <v>91</v>
      </c>
      <c r="B23" s="41"/>
      <c r="D23" s="36">
        <v>0</v>
      </c>
      <c r="E23" s="36"/>
      <c r="G23" s="14">
        <v>0</v>
      </c>
      <c r="I23" s="14">
        <v>0</v>
      </c>
      <c r="K23" s="14">
        <v>3000000</v>
      </c>
      <c r="M23" s="14">
        <v>30067350000</v>
      </c>
      <c r="O23" s="14">
        <v>0</v>
      </c>
      <c r="Q23" s="14">
        <v>0</v>
      </c>
      <c r="S23" s="14">
        <v>3000000</v>
      </c>
      <c r="U23" s="14">
        <v>10000</v>
      </c>
      <c r="W23" s="14">
        <v>30067350000</v>
      </c>
      <c r="Y23" s="14">
        <v>29931000000</v>
      </c>
      <c r="AA23" s="15">
        <f t="shared" si="0"/>
        <v>4.8445992113013894E-3</v>
      </c>
    </row>
    <row r="24" spans="1:27" ht="21.75" customHeight="1">
      <c r="A24" s="38" t="s">
        <v>92</v>
      </c>
      <c r="B24" s="38"/>
      <c r="D24" s="36">
        <v>0</v>
      </c>
      <c r="E24" s="36"/>
      <c r="G24" s="16">
        <v>0</v>
      </c>
      <c r="I24" s="16">
        <v>0</v>
      </c>
      <c r="K24" s="14">
        <v>12250000</v>
      </c>
      <c r="M24" s="16">
        <v>300553230592</v>
      </c>
      <c r="O24" s="14">
        <v>0</v>
      </c>
      <c r="Q24" s="16">
        <v>0</v>
      </c>
      <c r="S24" s="14">
        <v>12250000</v>
      </c>
      <c r="U24" s="14">
        <v>25220</v>
      </c>
      <c r="W24" s="16">
        <v>300553230592</v>
      </c>
      <c r="Y24" s="16">
        <v>308234426500</v>
      </c>
      <c r="AA24" s="15">
        <f t="shared" si="0"/>
        <v>4.98904901111836E-2</v>
      </c>
    </row>
    <row r="25" spans="1:27" ht="21.75" customHeight="1">
      <c r="A25" s="39" t="s">
        <v>55</v>
      </c>
      <c r="B25" s="39"/>
      <c r="D25" s="36"/>
      <c r="E25" s="36"/>
      <c r="G25" s="17">
        <v>8735131198638</v>
      </c>
      <c r="I25" s="17">
        <f>SUM(I9:I24)</f>
        <v>13733150197520.941</v>
      </c>
      <c r="K25" s="14"/>
      <c r="M25" s="17">
        <v>330620580592</v>
      </c>
      <c r="O25" s="14"/>
      <c r="Q25" s="17">
        <v>1081035865862</v>
      </c>
      <c r="S25" s="14"/>
      <c r="U25" s="14"/>
      <c r="W25" s="17">
        <v>8679896780822</v>
      </c>
      <c r="Y25" s="17">
        <f>SUM(Y9:Y24)</f>
        <v>15376048752147.01</v>
      </c>
      <c r="AA25" s="18">
        <f>SUM(AA9:AA24)</f>
        <v>2.4887505815904283</v>
      </c>
    </row>
    <row r="27" spans="1:27" ht="18.75">
      <c r="G27" s="14"/>
      <c r="W27" s="14"/>
    </row>
    <row r="28" spans="1:27" ht="18.75">
      <c r="W28" s="14"/>
      <c r="X28" s="14"/>
    </row>
    <row r="29" spans="1:27" ht="18.75">
      <c r="W29" s="14"/>
      <c r="X29" s="14"/>
    </row>
    <row r="30" spans="1:27" ht="18.75">
      <c r="E30" s="14"/>
      <c r="F30" s="14"/>
      <c r="G30" s="14"/>
      <c r="W30" s="14"/>
      <c r="X30" s="14"/>
    </row>
    <row r="31" spans="1:27" ht="18.75">
      <c r="W31" s="14"/>
      <c r="X31" s="14"/>
    </row>
    <row r="32" spans="1:27" ht="18.75">
      <c r="W32" s="14"/>
      <c r="X32" s="14"/>
    </row>
  </sheetData>
  <mergeCells count="45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5:B25"/>
    <mergeCell ref="D25:E25"/>
    <mergeCell ref="A22:B22"/>
    <mergeCell ref="D22:E22"/>
    <mergeCell ref="A23:B23"/>
    <mergeCell ref="D23:E23"/>
    <mergeCell ref="A24:B24"/>
    <mergeCell ref="D24:E2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93"/>
  <sheetViews>
    <sheetView rightToLeft="1" topLeftCell="I85" workbookViewId="0">
      <selection activeCell="AL71" sqref="AL71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1.5703125" bestFit="1" customWidth="1"/>
    <col min="17" max="17" width="1.28515625" customWidth="1"/>
    <col min="18" max="18" width="20.140625" bestFit="1" customWidth="1"/>
    <col min="19" max="19" width="1.28515625" customWidth="1"/>
    <col min="20" max="20" width="19.85546875" bestFit="1" customWidth="1"/>
    <col min="21" max="21" width="1.28515625" customWidth="1"/>
    <col min="22" max="22" width="10.85546875" bestFit="1" customWidth="1"/>
    <col min="23" max="23" width="1.28515625" customWidth="1"/>
    <col min="24" max="24" width="18.85546875" bestFit="1" customWidth="1"/>
    <col min="25" max="25" width="1.28515625" customWidth="1"/>
    <col min="26" max="26" width="11" bestFit="1" customWidth="1"/>
    <col min="27" max="27" width="1.28515625" customWidth="1"/>
    <col min="28" max="28" width="19" bestFit="1" customWidth="1"/>
    <col min="29" max="29" width="1.28515625" customWidth="1"/>
    <col min="30" max="30" width="11.85546875" bestFit="1" customWidth="1"/>
    <col min="31" max="31" width="1.28515625" customWidth="1"/>
    <col min="32" max="32" width="16.140625" bestFit="1" customWidth="1"/>
    <col min="33" max="33" width="1.28515625" customWidth="1"/>
    <col min="34" max="34" width="20.140625" bestFit="1" customWidth="1"/>
    <col min="35" max="35" width="1.28515625" customWidth="1"/>
    <col min="36" max="36" width="19.710937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40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</row>
    <row r="2" spans="1:40" ht="21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</row>
    <row r="3" spans="1:40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</row>
    <row r="4" spans="1:40" ht="14.45" customHeight="1"/>
    <row r="5" spans="1:40" ht="14.45" customHeight="1">
      <c r="A5" s="1" t="s">
        <v>93</v>
      </c>
      <c r="B5" s="46" t="s">
        <v>94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</row>
    <row r="6" spans="1:40" ht="14.45" customHeight="1">
      <c r="A6" s="42" t="s">
        <v>95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 t="s">
        <v>7</v>
      </c>
      <c r="Q6" s="42"/>
      <c r="R6" s="42"/>
      <c r="S6" s="42"/>
      <c r="T6" s="42"/>
      <c r="V6" s="42" t="s">
        <v>8</v>
      </c>
      <c r="W6" s="42"/>
      <c r="X6" s="42"/>
      <c r="Y6" s="42"/>
      <c r="Z6" s="42"/>
      <c r="AA6" s="42"/>
      <c r="AB6" s="42"/>
      <c r="AD6" s="42" t="s">
        <v>9</v>
      </c>
      <c r="AE6" s="42"/>
      <c r="AF6" s="42"/>
      <c r="AG6" s="42"/>
      <c r="AH6" s="42"/>
      <c r="AI6" s="42"/>
      <c r="AJ6" s="42"/>
      <c r="AK6" s="42"/>
      <c r="AL6" s="42"/>
    </row>
    <row r="7" spans="1:40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4" t="s">
        <v>10</v>
      </c>
      <c r="W7" s="44"/>
      <c r="X7" s="44"/>
      <c r="Y7" s="3"/>
      <c r="Z7" s="44" t="s">
        <v>11</v>
      </c>
      <c r="AA7" s="44"/>
      <c r="AB7" s="44"/>
      <c r="AD7" s="3"/>
      <c r="AE7" s="3"/>
      <c r="AF7" s="3"/>
      <c r="AG7" s="3"/>
      <c r="AH7" s="3"/>
      <c r="AI7" s="3"/>
      <c r="AJ7" s="3"/>
      <c r="AK7" s="3"/>
      <c r="AL7" s="3"/>
    </row>
    <row r="8" spans="1:40" ht="14.45" customHeight="1">
      <c r="A8" s="42" t="s">
        <v>96</v>
      </c>
      <c r="B8" s="42"/>
      <c r="D8" s="2" t="s">
        <v>97</v>
      </c>
      <c r="F8" s="2" t="s">
        <v>98</v>
      </c>
      <c r="H8" s="2" t="s">
        <v>99</v>
      </c>
      <c r="J8" s="2" t="s">
        <v>100</v>
      </c>
      <c r="L8" s="2" t="s">
        <v>101</v>
      </c>
      <c r="N8" s="2" t="s">
        <v>61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40" ht="21.75" customHeight="1">
      <c r="A9" s="43" t="s">
        <v>102</v>
      </c>
      <c r="B9" s="43"/>
      <c r="D9" s="20" t="s">
        <v>103</v>
      </c>
      <c r="E9" s="10"/>
      <c r="F9" s="20" t="s">
        <v>103</v>
      </c>
      <c r="G9" s="10"/>
      <c r="H9" s="20" t="s">
        <v>104</v>
      </c>
      <c r="I9" s="10"/>
      <c r="J9" s="20" t="s">
        <v>105</v>
      </c>
      <c r="K9" s="10"/>
      <c r="L9" s="13">
        <v>0</v>
      </c>
      <c r="M9" s="10"/>
      <c r="N9" s="13">
        <v>0</v>
      </c>
      <c r="O9" s="10"/>
      <c r="P9" s="12">
        <v>436293</v>
      </c>
      <c r="Q9" s="10"/>
      <c r="R9" s="12">
        <v>2969759192400</v>
      </c>
      <c r="S9" s="10"/>
      <c r="T9" s="12">
        <v>3392037269920</v>
      </c>
      <c r="U9" s="10"/>
      <c r="V9" s="12">
        <v>0</v>
      </c>
      <c r="W9" s="10"/>
      <c r="X9" s="12">
        <v>0</v>
      </c>
      <c r="Y9" s="10"/>
      <c r="Z9" s="12">
        <v>0</v>
      </c>
      <c r="AA9" s="10"/>
      <c r="AB9" s="12">
        <v>0</v>
      </c>
      <c r="AC9" s="10"/>
      <c r="AD9" s="12">
        <v>436293</v>
      </c>
      <c r="AE9" s="10"/>
      <c r="AF9" s="12">
        <v>7919608</v>
      </c>
      <c r="AG9" s="10"/>
      <c r="AH9" s="12">
        <v>2969759192400</v>
      </c>
      <c r="AI9" s="10"/>
      <c r="AJ9" s="12">
        <v>3452764462732</v>
      </c>
      <c r="AK9" s="10"/>
      <c r="AL9" s="13">
        <f>AJ9/617822005382355*100</f>
        <v>0.55886071273799454</v>
      </c>
      <c r="AM9" s="10"/>
      <c r="AN9" s="10"/>
    </row>
    <row r="10" spans="1:40" ht="21.75" customHeight="1">
      <c r="A10" s="41" t="s">
        <v>106</v>
      </c>
      <c r="B10" s="41"/>
      <c r="D10" s="21" t="s">
        <v>103</v>
      </c>
      <c r="E10" s="10"/>
      <c r="F10" s="21" t="s">
        <v>103</v>
      </c>
      <c r="G10" s="10"/>
      <c r="H10" s="21" t="s">
        <v>104</v>
      </c>
      <c r="I10" s="10"/>
      <c r="J10" s="21" t="s">
        <v>107</v>
      </c>
      <c r="K10" s="10"/>
      <c r="L10" s="15">
        <v>0</v>
      </c>
      <c r="M10" s="10"/>
      <c r="N10" s="15">
        <v>0</v>
      </c>
      <c r="O10" s="10"/>
      <c r="P10" s="14">
        <v>519700</v>
      </c>
      <c r="Q10" s="10"/>
      <c r="R10" s="14">
        <v>1583635037000</v>
      </c>
      <c r="S10" s="10"/>
      <c r="T10" s="14">
        <v>1812295215190</v>
      </c>
      <c r="U10" s="10"/>
      <c r="V10" s="14">
        <v>0</v>
      </c>
      <c r="W10" s="10"/>
      <c r="X10" s="14">
        <v>0</v>
      </c>
      <c r="Y10" s="10"/>
      <c r="Z10" s="14">
        <v>0</v>
      </c>
      <c r="AA10" s="10"/>
      <c r="AB10" s="14">
        <v>0</v>
      </c>
      <c r="AC10" s="10"/>
      <c r="AD10" s="14">
        <v>519700</v>
      </c>
      <c r="AE10" s="10"/>
      <c r="AF10" s="14">
        <v>3552825</v>
      </c>
      <c r="AG10" s="10"/>
      <c r="AH10" s="14">
        <v>1583635037000</v>
      </c>
      <c r="AI10" s="10"/>
      <c r="AJ10" s="14">
        <v>1845064510214</v>
      </c>
      <c r="AK10" s="10"/>
      <c r="AL10" s="15">
        <f t="shared" ref="AL10:AL73" si="0">AJ10/617822005382355*100</f>
        <v>0.29864014135788741</v>
      </c>
      <c r="AM10" s="10"/>
      <c r="AN10" s="10"/>
    </row>
    <row r="11" spans="1:40" ht="21.75" customHeight="1">
      <c r="A11" s="41" t="s">
        <v>108</v>
      </c>
      <c r="B11" s="41"/>
      <c r="D11" s="21" t="s">
        <v>103</v>
      </c>
      <c r="E11" s="10"/>
      <c r="F11" s="21" t="s">
        <v>103</v>
      </c>
      <c r="G11" s="10"/>
      <c r="H11" s="21" t="s">
        <v>109</v>
      </c>
      <c r="I11" s="10"/>
      <c r="J11" s="21" t="s">
        <v>110</v>
      </c>
      <c r="K11" s="10"/>
      <c r="L11" s="15">
        <v>43.97</v>
      </c>
      <c r="M11" s="10"/>
      <c r="N11" s="15">
        <v>43.97</v>
      </c>
      <c r="O11" s="10"/>
      <c r="P11" s="14">
        <v>3809700</v>
      </c>
      <c r="Q11" s="10"/>
      <c r="R11" s="14">
        <v>14774696267939</v>
      </c>
      <c r="S11" s="10"/>
      <c r="T11" s="14">
        <v>18152805043452</v>
      </c>
      <c r="U11" s="10"/>
      <c r="V11" s="14">
        <v>0</v>
      </c>
      <c r="W11" s="10"/>
      <c r="X11" s="14">
        <v>0</v>
      </c>
      <c r="Y11" s="10"/>
      <c r="Z11" s="14">
        <v>0</v>
      </c>
      <c r="AA11" s="10"/>
      <c r="AB11" s="14">
        <v>0</v>
      </c>
      <c r="AC11" s="10"/>
      <c r="AD11" s="14">
        <v>3809700</v>
      </c>
      <c r="AE11" s="10"/>
      <c r="AF11" s="14">
        <v>4856609</v>
      </c>
      <c r="AG11" s="10"/>
      <c r="AH11" s="14">
        <v>14774696267939</v>
      </c>
      <c r="AI11" s="10"/>
      <c r="AJ11" s="14">
        <v>18488809195402</v>
      </c>
      <c r="AK11" s="10"/>
      <c r="AL11" s="15">
        <f t="shared" si="0"/>
        <v>2.9925786123399289</v>
      </c>
      <c r="AM11" s="10"/>
      <c r="AN11" s="10"/>
    </row>
    <row r="12" spans="1:40" ht="21.75" customHeight="1">
      <c r="A12" s="41" t="s">
        <v>111</v>
      </c>
      <c r="B12" s="41"/>
      <c r="D12" s="21" t="s">
        <v>103</v>
      </c>
      <c r="E12" s="10"/>
      <c r="F12" s="21" t="s">
        <v>103</v>
      </c>
      <c r="G12" s="10"/>
      <c r="H12" s="21" t="s">
        <v>112</v>
      </c>
      <c r="I12" s="10"/>
      <c r="J12" s="21" t="s">
        <v>113</v>
      </c>
      <c r="K12" s="10"/>
      <c r="L12" s="15">
        <v>55.06</v>
      </c>
      <c r="M12" s="10"/>
      <c r="N12" s="15">
        <v>55.06</v>
      </c>
      <c r="O12" s="10"/>
      <c r="P12" s="14">
        <v>6429500</v>
      </c>
      <c r="Q12" s="10"/>
      <c r="R12" s="14">
        <v>8959693311376</v>
      </c>
      <c r="S12" s="10"/>
      <c r="T12" s="14">
        <v>11615261500551</v>
      </c>
      <c r="U12" s="10"/>
      <c r="V12" s="14">
        <v>0</v>
      </c>
      <c r="W12" s="10"/>
      <c r="X12" s="14">
        <v>0</v>
      </c>
      <c r="Y12" s="10"/>
      <c r="Z12" s="14">
        <v>0</v>
      </c>
      <c r="AA12" s="10"/>
      <c r="AB12" s="14">
        <v>0</v>
      </c>
      <c r="AC12" s="10"/>
      <c r="AD12" s="14">
        <v>6429500</v>
      </c>
      <c r="AE12" s="10"/>
      <c r="AF12" s="14">
        <v>1834196</v>
      </c>
      <c r="AG12" s="10"/>
      <c r="AH12" s="14">
        <v>8959693311376</v>
      </c>
      <c r="AI12" s="10"/>
      <c r="AJ12" s="14">
        <v>11784419140575</v>
      </c>
      <c r="AK12" s="10"/>
      <c r="AL12" s="15">
        <f t="shared" si="0"/>
        <v>1.9074133064072247</v>
      </c>
      <c r="AM12" s="10"/>
      <c r="AN12" s="10"/>
    </row>
    <row r="13" spans="1:40" ht="21.75" customHeight="1">
      <c r="A13" s="41" t="s">
        <v>114</v>
      </c>
      <c r="B13" s="41"/>
      <c r="D13" s="21" t="s">
        <v>103</v>
      </c>
      <c r="E13" s="10"/>
      <c r="F13" s="21" t="s">
        <v>103</v>
      </c>
      <c r="G13" s="10"/>
      <c r="H13" s="21" t="s">
        <v>115</v>
      </c>
      <c r="I13" s="10"/>
      <c r="J13" s="21" t="s">
        <v>116</v>
      </c>
      <c r="K13" s="10"/>
      <c r="L13" s="15">
        <v>24.16</v>
      </c>
      <c r="M13" s="10"/>
      <c r="N13" s="15">
        <v>24.16</v>
      </c>
      <c r="O13" s="10"/>
      <c r="P13" s="14">
        <v>2292600</v>
      </c>
      <c r="Q13" s="10"/>
      <c r="R13" s="14">
        <v>10243373481600</v>
      </c>
      <c r="S13" s="10"/>
      <c r="T13" s="14">
        <v>12046781086318</v>
      </c>
      <c r="U13" s="10"/>
      <c r="V13" s="14">
        <v>0</v>
      </c>
      <c r="W13" s="10"/>
      <c r="X13" s="14">
        <v>0</v>
      </c>
      <c r="Y13" s="10"/>
      <c r="Z13" s="14">
        <v>0</v>
      </c>
      <c r="AA13" s="10"/>
      <c r="AB13" s="14">
        <v>0</v>
      </c>
      <c r="AC13" s="10"/>
      <c r="AD13" s="14">
        <v>2292600</v>
      </c>
      <c r="AE13" s="10"/>
      <c r="AF13" s="14">
        <v>5346930</v>
      </c>
      <c r="AG13" s="10"/>
      <c r="AH13" s="14">
        <v>10243373481600</v>
      </c>
      <c r="AI13" s="10"/>
      <c r="AJ13" s="14">
        <v>12249486390474</v>
      </c>
      <c r="AK13" s="10"/>
      <c r="AL13" s="15">
        <f t="shared" si="0"/>
        <v>1.982688587288679</v>
      </c>
      <c r="AM13" s="10"/>
      <c r="AN13" s="10"/>
    </row>
    <row r="14" spans="1:40" ht="21.75" customHeight="1">
      <c r="A14" s="41" t="s">
        <v>117</v>
      </c>
      <c r="B14" s="41"/>
      <c r="D14" s="21" t="s">
        <v>103</v>
      </c>
      <c r="E14" s="10"/>
      <c r="F14" s="21" t="s">
        <v>103</v>
      </c>
      <c r="G14" s="10"/>
      <c r="H14" s="21" t="s">
        <v>118</v>
      </c>
      <c r="I14" s="10"/>
      <c r="J14" s="21" t="s">
        <v>119</v>
      </c>
      <c r="K14" s="10"/>
      <c r="L14" s="15">
        <v>24.16</v>
      </c>
      <c r="M14" s="10"/>
      <c r="N14" s="15">
        <v>24.16</v>
      </c>
      <c r="O14" s="10"/>
      <c r="P14" s="14">
        <v>114700</v>
      </c>
      <c r="Q14" s="10"/>
      <c r="R14" s="14">
        <v>479602685503</v>
      </c>
      <c r="S14" s="10"/>
      <c r="T14" s="14">
        <v>555775720070</v>
      </c>
      <c r="U14" s="10"/>
      <c r="V14" s="14">
        <v>0</v>
      </c>
      <c r="W14" s="10"/>
      <c r="X14" s="14">
        <v>0</v>
      </c>
      <c r="Y14" s="10"/>
      <c r="Z14" s="14">
        <v>0</v>
      </c>
      <c r="AA14" s="10"/>
      <c r="AB14" s="14">
        <v>0</v>
      </c>
      <c r="AC14" s="10"/>
      <c r="AD14" s="14">
        <v>114700</v>
      </c>
      <c r="AE14" s="10"/>
      <c r="AF14" s="14">
        <v>4931179</v>
      </c>
      <c r="AG14" s="10"/>
      <c r="AH14" s="14">
        <v>479602685503</v>
      </c>
      <c r="AI14" s="10"/>
      <c r="AJ14" s="14">
        <v>565196175825</v>
      </c>
      <c r="AK14" s="10"/>
      <c r="AL14" s="15">
        <f t="shared" si="0"/>
        <v>9.1482040280390114E-2</v>
      </c>
      <c r="AM14" s="10"/>
      <c r="AN14" s="10"/>
    </row>
    <row r="15" spans="1:40" ht="21.75" customHeight="1">
      <c r="A15" s="41" t="s">
        <v>120</v>
      </c>
      <c r="B15" s="41"/>
      <c r="D15" s="21" t="s">
        <v>103</v>
      </c>
      <c r="E15" s="10"/>
      <c r="F15" s="21" t="s">
        <v>103</v>
      </c>
      <c r="G15" s="10"/>
      <c r="H15" s="21" t="s">
        <v>121</v>
      </c>
      <c r="I15" s="10"/>
      <c r="J15" s="21" t="s">
        <v>122</v>
      </c>
      <c r="K15" s="10"/>
      <c r="L15" s="15">
        <v>24.16</v>
      </c>
      <c r="M15" s="10"/>
      <c r="N15" s="15">
        <v>24.16</v>
      </c>
      <c r="O15" s="10"/>
      <c r="P15" s="14">
        <v>1295800</v>
      </c>
      <c r="Q15" s="10"/>
      <c r="R15" s="14">
        <v>4849767335600</v>
      </c>
      <c r="S15" s="10"/>
      <c r="T15" s="14">
        <v>5397996313316</v>
      </c>
      <c r="U15" s="10"/>
      <c r="V15" s="14">
        <v>0</v>
      </c>
      <c r="W15" s="10"/>
      <c r="X15" s="14">
        <v>0</v>
      </c>
      <c r="Y15" s="10"/>
      <c r="Z15" s="14">
        <v>0</v>
      </c>
      <c r="AA15" s="10"/>
      <c r="AB15" s="14">
        <v>0</v>
      </c>
      <c r="AC15" s="10"/>
      <c r="AD15" s="14">
        <v>1295800</v>
      </c>
      <c r="AE15" s="10"/>
      <c r="AF15" s="14">
        <v>4243106</v>
      </c>
      <c r="AG15" s="10"/>
      <c r="AH15" s="14">
        <v>4849767335600</v>
      </c>
      <c r="AI15" s="10"/>
      <c r="AJ15" s="14">
        <v>5494230916558</v>
      </c>
      <c r="AK15" s="10"/>
      <c r="AL15" s="15">
        <f t="shared" si="0"/>
        <v>0.88929025976628229</v>
      </c>
      <c r="AM15" s="10"/>
      <c r="AN15" s="10"/>
    </row>
    <row r="16" spans="1:40" ht="21.75" customHeight="1">
      <c r="A16" s="41" t="s">
        <v>123</v>
      </c>
      <c r="B16" s="41"/>
      <c r="D16" s="21" t="s">
        <v>103</v>
      </c>
      <c r="E16" s="10"/>
      <c r="F16" s="21" t="s">
        <v>103</v>
      </c>
      <c r="G16" s="10"/>
      <c r="H16" s="21" t="s">
        <v>124</v>
      </c>
      <c r="I16" s="10"/>
      <c r="J16" s="21" t="s">
        <v>125</v>
      </c>
      <c r="K16" s="10"/>
      <c r="L16" s="15">
        <v>23</v>
      </c>
      <c r="M16" s="10"/>
      <c r="N16" s="15">
        <v>23</v>
      </c>
      <c r="O16" s="10"/>
      <c r="P16" s="14">
        <v>14000000</v>
      </c>
      <c r="Q16" s="10"/>
      <c r="R16" s="14">
        <v>13999750860937</v>
      </c>
      <c r="S16" s="10"/>
      <c r="T16" s="14">
        <v>12251874418875</v>
      </c>
      <c r="U16" s="10"/>
      <c r="V16" s="14">
        <v>6000000</v>
      </c>
      <c r="W16" s="10"/>
      <c r="X16" s="14">
        <v>5900520000000</v>
      </c>
      <c r="Y16" s="10"/>
      <c r="Z16" s="14">
        <v>10000</v>
      </c>
      <c r="AA16" s="10"/>
      <c r="AB16" s="14">
        <v>9197496143</v>
      </c>
      <c r="AC16" s="10"/>
      <c r="AD16" s="14">
        <v>19990000</v>
      </c>
      <c r="AE16" s="10"/>
      <c r="AF16" s="14">
        <v>885024</v>
      </c>
      <c r="AG16" s="10"/>
      <c r="AH16" s="14">
        <v>19890271038893</v>
      </c>
      <c r="AI16" s="10"/>
      <c r="AJ16" s="14">
        <v>17682009936318</v>
      </c>
      <c r="AK16" s="10"/>
      <c r="AL16" s="15">
        <f t="shared" si="0"/>
        <v>2.8619909589291876</v>
      </c>
      <c r="AM16" s="10"/>
      <c r="AN16" s="10"/>
    </row>
    <row r="17" spans="1:40" ht="21.75" customHeight="1">
      <c r="A17" s="41" t="s">
        <v>126</v>
      </c>
      <c r="B17" s="41"/>
      <c r="D17" s="21" t="s">
        <v>103</v>
      </c>
      <c r="E17" s="10"/>
      <c r="F17" s="21" t="s">
        <v>103</v>
      </c>
      <c r="G17" s="10"/>
      <c r="H17" s="21" t="s">
        <v>104</v>
      </c>
      <c r="I17" s="10"/>
      <c r="J17" s="21" t="s">
        <v>127</v>
      </c>
      <c r="K17" s="10"/>
      <c r="L17" s="15">
        <v>23</v>
      </c>
      <c r="M17" s="10"/>
      <c r="N17" s="15">
        <v>23</v>
      </c>
      <c r="O17" s="10"/>
      <c r="P17" s="14">
        <v>2495000</v>
      </c>
      <c r="Q17" s="10"/>
      <c r="R17" s="14">
        <v>2495000000000</v>
      </c>
      <c r="S17" s="10"/>
      <c r="T17" s="14">
        <v>2244279009375</v>
      </c>
      <c r="U17" s="10"/>
      <c r="V17" s="14">
        <v>0</v>
      </c>
      <c r="W17" s="10"/>
      <c r="X17" s="14">
        <v>0</v>
      </c>
      <c r="Y17" s="10"/>
      <c r="Z17" s="14">
        <v>0</v>
      </c>
      <c r="AA17" s="10"/>
      <c r="AB17" s="14">
        <v>0</v>
      </c>
      <c r="AC17" s="10"/>
      <c r="AD17" s="14">
        <v>2495000</v>
      </c>
      <c r="AE17" s="10"/>
      <c r="AF17" s="14">
        <v>855000</v>
      </c>
      <c r="AG17" s="10"/>
      <c r="AH17" s="14">
        <v>2495000000000</v>
      </c>
      <c r="AI17" s="10"/>
      <c r="AJ17" s="14">
        <v>2132065058906</v>
      </c>
      <c r="AK17" s="10"/>
      <c r="AL17" s="15">
        <f t="shared" si="0"/>
        <v>0.34509373902707086</v>
      </c>
      <c r="AM17" s="10"/>
      <c r="AN17" s="10"/>
    </row>
    <row r="18" spans="1:40" ht="21.75" customHeight="1">
      <c r="A18" s="41" t="s">
        <v>128</v>
      </c>
      <c r="B18" s="41"/>
      <c r="D18" s="21" t="s">
        <v>103</v>
      </c>
      <c r="E18" s="10"/>
      <c r="F18" s="21" t="s">
        <v>103</v>
      </c>
      <c r="G18" s="10"/>
      <c r="H18" s="21" t="s">
        <v>129</v>
      </c>
      <c r="I18" s="10"/>
      <c r="J18" s="21" t="s">
        <v>130</v>
      </c>
      <c r="K18" s="10"/>
      <c r="L18" s="15">
        <v>18</v>
      </c>
      <c r="M18" s="10"/>
      <c r="N18" s="15">
        <v>18</v>
      </c>
      <c r="O18" s="10"/>
      <c r="P18" s="14">
        <v>8875000</v>
      </c>
      <c r="Q18" s="10"/>
      <c r="R18" s="14">
        <v>8624593853078</v>
      </c>
      <c r="S18" s="10"/>
      <c r="T18" s="14">
        <v>8426665507812</v>
      </c>
      <c r="U18" s="10"/>
      <c r="V18" s="14">
        <v>0</v>
      </c>
      <c r="W18" s="10"/>
      <c r="X18" s="14">
        <v>0</v>
      </c>
      <c r="Y18" s="10"/>
      <c r="Z18" s="14">
        <v>0</v>
      </c>
      <c r="AA18" s="10"/>
      <c r="AB18" s="14">
        <v>0</v>
      </c>
      <c r="AC18" s="10"/>
      <c r="AD18" s="14">
        <v>8875000</v>
      </c>
      <c r="AE18" s="10"/>
      <c r="AF18" s="14">
        <v>950000</v>
      </c>
      <c r="AG18" s="10"/>
      <c r="AH18" s="14">
        <v>8624593853078</v>
      </c>
      <c r="AI18" s="10"/>
      <c r="AJ18" s="14">
        <v>8426665507812</v>
      </c>
      <c r="AK18" s="10"/>
      <c r="AL18" s="15">
        <f t="shared" si="0"/>
        <v>1.3639309436051799</v>
      </c>
      <c r="AM18" s="10"/>
      <c r="AN18" s="10"/>
    </row>
    <row r="19" spans="1:40" ht="21.75" customHeight="1">
      <c r="A19" s="41" t="s">
        <v>131</v>
      </c>
      <c r="B19" s="41"/>
      <c r="D19" s="21" t="s">
        <v>103</v>
      </c>
      <c r="E19" s="10"/>
      <c r="F19" s="21" t="s">
        <v>103</v>
      </c>
      <c r="G19" s="10"/>
      <c r="H19" s="21" t="s">
        <v>132</v>
      </c>
      <c r="I19" s="10"/>
      <c r="J19" s="21" t="s">
        <v>133</v>
      </c>
      <c r="K19" s="10"/>
      <c r="L19" s="15">
        <v>18</v>
      </c>
      <c r="M19" s="10"/>
      <c r="N19" s="15">
        <v>18</v>
      </c>
      <c r="O19" s="10"/>
      <c r="P19" s="14">
        <v>24809</v>
      </c>
      <c r="Q19" s="10"/>
      <c r="R19" s="14">
        <v>23910649375</v>
      </c>
      <c r="S19" s="10"/>
      <c r="T19" s="14">
        <v>22439936646</v>
      </c>
      <c r="U19" s="10"/>
      <c r="V19" s="14">
        <v>0</v>
      </c>
      <c r="W19" s="10"/>
      <c r="X19" s="14">
        <v>0</v>
      </c>
      <c r="Y19" s="10"/>
      <c r="Z19" s="14">
        <v>0</v>
      </c>
      <c r="AA19" s="10"/>
      <c r="AB19" s="14">
        <v>0</v>
      </c>
      <c r="AC19" s="10"/>
      <c r="AD19" s="14">
        <v>24809</v>
      </c>
      <c r="AE19" s="10"/>
      <c r="AF19" s="14">
        <v>820284</v>
      </c>
      <c r="AG19" s="10"/>
      <c r="AH19" s="14">
        <v>23910649375</v>
      </c>
      <c r="AI19" s="10"/>
      <c r="AJ19" s="14">
        <v>20339360211</v>
      </c>
      <c r="AK19" s="10"/>
      <c r="AL19" s="15">
        <f t="shared" si="0"/>
        <v>3.2921067935112579E-3</v>
      </c>
      <c r="AM19" s="10"/>
      <c r="AN19" s="10"/>
    </row>
    <row r="20" spans="1:40" ht="21.75" customHeight="1">
      <c r="A20" s="41" t="s">
        <v>134</v>
      </c>
      <c r="B20" s="41"/>
      <c r="D20" s="21" t="s">
        <v>103</v>
      </c>
      <c r="E20" s="10"/>
      <c r="F20" s="21" t="s">
        <v>103</v>
      </c>
      <c r="G20" s="10"/>
      <c r="H20" s="21" t="s">
        <v>135</v>
      </c>
      <c r="I20" s="10"/>
      <c r="J20" s="21" t="s">
        <v>136</v>
      </c>
      <c r="K20" s="10"/>
      <c r="L20" s="15">
        <v>26</v>
      </c>
      <c r="M20" s="10"/>
      <c r="N20" s="15">
        <v>26</v>
      </c>
      <c r="O20" s="10"/>
      <c r="P20" s="14">
        <v>5400000</v>
      </c>
      <c r="Q20" s="10"/>
      <c r="R20" s="14">
        <v>5400000000000</v>
      </c>
      <c r="S20" s="10"/>
      <c r="T20" s="14">
        <v>4857357375000</v>
      </c>
      <c r="U20" s="10"/>
      <c r="V20" s="14">
        <v>100000</v>
      </c>
      <c r="W20" s="10"/>
      <c r="X20" s="14">
        <v>85783537937</v>
      </c>
      <c r="Y20" s="10"/>
      <c r="Z20" s="14">
        <v>0</v>
      </c>
      <c r="AA20" s="10"/>
      <c r="AB20" s="14">
        <v>0</v>
      </c>
      <c r="AC20" s="10"/>
      <c r="AD20" s="14">
        <v>5500000</v>
      </c>
      <c r="AE20" s="10"/>
      <c r="AF20" s="14">
        <v>771642</v>
      </c>
      <c r="AG20" s="10"/>
      <c r="AH20" s="14">
        <v>5485783537937</v>
      </c>
      <c r="AI20" s="10"/>
      <c r="AJ20" s="14">
        <v>4241723308143</v>
      </c>
      <c r="AK20" s="10"/>
      <c r="AL20" s="15">
        <f t="shared" si="0"/>
        <v>0.68656073613271529</v>
      </c>
      <c r="AM20" s="10"/>
      <c r="AN20" s="10"/>
    </row>
    <row r="21" spans="1:40" ht="21.75" customHeight="1">
      <c r="A21" s="41" t="s">
        <v>137</v>
      </c>
      <c r="B21" s="41"/>
      <c r="D21" s="21" t="s">
        <v>103</v>
      </c>
      <c r="E21" s="10"/>
      <c r="F21" s="21" t="s">
        <v>103</v>
      </c>
      <c r="G21" s="10"/>
      <c r="H21" s="21" t="s">
        <v>138</v>
      </c>
      <c r="I21" s="10"/>
      <c r="J21" s="21" t="s">
        <v>139</v>
      </c>
      <c r="K21" s="10"/>
      <c r="L21" s="15">
        <v>0</v>
      </c>
      <c r="M21" s="10"/>
      <c r="N21" s="15">
        <v>0</v>
      </c>
      <c r="O21" s="10"/>
      <c r="P21" s="14">
        <v>117467</v>
      </c>
      <c r="Q21" s="10"/>
      <c r="R21" s="14">
        <v>66450075372</v>
      </c>
      <c r="S21" s="10"/>
      <c r="T21" s="14">
        <v>88740327815</v>
      </c>
      <c r="U21" s="10"/>
      <c r="V21" s="14">
        <v>0</v>
      </c>
      <c r="W21" s="10"/>
      <c r="X21" s="14">
        <v>0</v>
      </c>
      <c r="Y21" s="10"/>
      <c r="Z21" s="14">
        <v>0</v>
      </c>
      <c r="AA21" s="10"/>
      <c r="AB21" s="14">
        <v>0</v>
      </c>
      <c r="AC21" s="10"/>
      <c r="AD21" s="14">
        <v>117467</v>
      </c>
      <c r="AE21" s="10"/>
      <c r="AF21" s="14">
        <v>776490</v>
      </c>
      <c r="AG21" s="10"/>
      <c r="AH21" s="14">
        <v>66450075372</v>
      </c>
      <c r="AI21" s="10"/>
      <c r="AJ21" s="14">
        <v>91162354331</v>
      </c>
      <c r="AK21" s="10"/>
      <c r="AL21" s="15">
        <f t="shared" si="0"/>
        <v>1.4755439841379855E-2</v>
      </c>
      <c r="AM21" s="10"/>
      <c r="AN21" s="10"/>
    </row>
    <row r="22" spans="1:40" ht="21.75" customHeight="1">
      <c r="A22" s="41" t="s">
        <v>140</v>
      </c>
      <c r="B22" s="41"/>
      <c r="D22" s="21" t="s">
        <v>103</v>
      </c>
      <c r="E22" s="10"/>
      <c r="F22" s="21" t="s">
        <v>103</v>
      </c>
      <c r="G22" s="10"/>
      <c r="H22" s="21" t="s">
        <v>138</v>
      </c>
      <c r="I22" s="10"/>
      <c r="J22" s="21" t="s">
        <v>141</v>
      </c>
      <c r="K22" s="10"/>
      <c r="L22" s="15">
        <v>0</v>
      </c>
      <c r="M22" s="10"/>
      <c r="N22" s="15">
        <v>0</v>
      </c>
      <c r="O22" s="10"/>
      <c r="P22" s="14">
        <v>30431</v>
      </c>
      <c r="Q22" s="10"/>
      <c r="R22" s="14">
        <v>16511809715</v>
      </c>
      <c r="S22" s="10"/>
      <c r="T22" s="14">
        <v>21916046646</v>
      </c>
      <c r="U22" s="10"/>
      <c r="V22" s="14">
        <v>0</v>
      </c>
      <c r="W22" s="10"/>
      <c r="X22" s="14">
        <v>0</v>
      </c>
      <c r="Y22" s="10"/>
      <c r="Z22" s="14">
        <v>0</v>
      </c>
      <c r="AA22" s="10"/>
      <c r="AB22" s="14">
        <v>0</v>
      </c>
      <c r="AC22" s="10"/>
      <c r="AD22" s="14">
        <v>30431</v>
      </c>
      <c r="AE22" s="10"/>
      <c r="AF22" s="14">
        <v>740760</v>
      </c>
      <c r="AG22" s="10"/>
      <c r="AH22" s="14">
        <v>16511809715</v>
      </c>
      <c r="AI22" s="10"/>
      <c r="AJ22" s="14">
        <v>22529810310</v>
      </c>
      <c r="AK22" s="10"/>
      <c r="AL22" s="15">
        <f t="shared" si="0"/>
        <v>3.6466506718317439E-3</v>
      </c>
      <c r="AM22" s="10"/>
      <c r="AN22" s="10"/>
    </row>
    <row r="23" spans="1:40" ht="21.75" customHeight="1">
      <c r="A23" s="41" t="s">
        <v>142</v>
      </c>
      <c r="B23" s="41"/>
      <c r="D23" s="21" t="s">
        <v>103</v>
      </c>
      <c r="E23" s="10"/>
      <c r="F23" s="21" t="s">
        <v>103</v>
      </c>
      <c r="G23" s="10"/>
      <c r="H23" s="21" t="s">
        <v>138</v>
      </c>
      <c r="I23" s="10"/>
      <c r="J23" s="21" t="s">
        <v>143</v>
      </c>
      <c r="K23" s="10"/>
      <c r="L23" s="15">
        <v>0</v>
      </c>
      <c r="M23" s="10"/>
      <c r="N23" s="15">
        <v>0</v>
      </c>
      <c r="O23" s="10"/>
      <c r="P23" s="14">
        <v>34500</v>
      </c>
      <c r="Q23" s="10"/>
      <c r="R23" s="14">
        <v>18246906652</v>
      </c>
      <c r="S23" s="10"/>
      <c r="T23" s="14">
        <v>24189279923</v>
      </c>
      <c r="U23" s="10"/>
      <c r="V23" s="14">
        <v>0</v>
      </c>
      <c r="W23" s="10"/>
      <c r="X23" s="14">
        <v>0</v>
      </c>
      <c r="Y23" s="10"/>
      <c r="Z23" s="14">
        <v>0</v>
      </c>
      <c r="AA23" s="10"/>
      <c r="AB23" s="14">
        <v>0</v>
      </c>
      <c r="AC23" s="10"/>
      <c r="AD23" s="14">
        <v>34500</v>
      </c>
      <c r="AE23" s="10"/>
      <c r="AF23" s="14">
        <v>718760</v>
      </c>
      <c r="AG23" s="10"/>
      <c r="AH23" s="14">
        <v>18246906652</v>
      </c>
      <c r="AI23" s="10"/>
      <c r="AJ23" s="14">
        <v>24783736511</v>
      </c>
      <c r="AK23" s="10"/>
      <c r="AL23" s="15">
        <f t="shared" si="0"/>
        <v>4.0114687232064433E-3</v>
      </c>
      <c r="AM23" s="10"/>
      <c r="AN23" s="10"/>
    </row>
    <row r="24" spans="1:40" ht="21.75" customHeight="1">
      <c r="A24" s="41" t="s">
        <v>144</v>
      </c>
      <c r="B24" s="41"/>
      <c r="D24" s="21" t="s">
        <v>103</v>
      </c>
      <c r="E24" s="10"/>
      <c r="F24" s="21" t="s">
        <v>103</v>
      </c>
      <c r="G24" s="10"/>
      <c r="H24" s="21" t="s">
        <v>145</v>
      </c>
      <c r="I24" s="10"/>
      <c r="J24" s="21" t="s">
        <v>146</v>
      </c>
      <c r="K24" s="10"/>
      <c r="L24" s="15">
        <v>0</v>
      </c>
      <c r="M24" s="10"/>
      <c r="N24" s="15">
        <v>0</v>
      </c>
      <c r="O24" s="10"/>
      <c r="P24" s="14">
        <v>3632950</v>
      </c>
      <c r="Q24" s="10"/>
      <c r="R24" s="14">
        <v>2328315692850</v>
      </c>
      <c r="S24" s="10"/>
      <c r="T24" s="14">
        <v>3590888624036</v>
      </c>
      <c r="U24" s="10"/>
      <c r="V24" s="14">
        <v>0</v>
      </c>
      <c r="W24" s="10"/>
      <c r="X24" s="14">
        <v>0</v>
      </c>
      <c r="Y24" s="10"/>
      <c r="Z24" s="14">
        <v>3632950</v>
      </c>
      <c r="AA24" s="10"/>
      <c r="AB24" s="14">
        <v>3632950000000</v>
      </c>
      <c r="AC24" s="10"/>
      <c r="AD24" s="14">
        <v>0</v>
      </c>
      <c r="AE24" s="10"/>
      <c r="AF24" s="14">
        <v>0</v>
      </c>
      <c r="AG24" s="10"/>
      <c r="AH24" s="14">
        <v>0</v>
      </c>
      <c r="AI24" s="10"/>
      <c r="AJ24" s="14">
        <v>0</v>
      </c>
      <c r="AK24" s="10"/>
      <c r="AL24" s="15">
        <f t="shared" si="0"/>
        <v>0</v>
      </c>
      <c r="AM24" s="10"/>
      <c r="AN24" s="10"/>
    </row>
    <row r="25" spans="1:40" ht="21.75" customHeight="1">
      <c r="A25" s="41" t="s">
        <v>147</v>
      </c>
      <c r="B25" s="41"/>
      <c r="D25" s="21" t="s">
        <v>103</v>
      </c>
      <c r="E25" s="10"/>
      <c r="F25" s="21" t="s">
        <v>103</v>
      </c>
      <c r="G25" s="10"/>
      <c r="H25" s="21" t="s">
        <v>145</v>
      </c>
      <c r="I25" s="10"/>
      <c r="J25" s="21" t="s">
        <v>148</v>
      </c>
      <c r="K25" s="10"/>
      <c r="L25" s="15">
        <v>0</v>
      </c>
      <c r="M25" s="10"/>
      <c r="N25" s="15">
        <v>0</v>
      </c>
      <c r="O25" s="10"/>
      <c r="P25" s="14">
        <v>489300</v>
      </c>
      <c r="Q25" s="10"/>
      <c r="R25" s="14">
        <v>293096521107</v>
      </c>
      <c r="S25" s="10"/>
      <c r="T25" s="14">
        <v>447441606262</v>
      </c>
      <c r="U25" s="10"/>
      <c r="V25" s="14">
        <v>0</v>
      </c>
      <c r="W25" s="10"/>
      <c r="X25" s="14">
        <v>0</v>
      </c>
      <c r="Y25" s="10"/>
      <c r="Z25" s="14">
        <v>0</v>
      </c>
      <c r="AA25" s="10"/>
      <c r="AB25" s="14">
        <v>0</v>
      </c>
      <c r="AC25" s="10"/>
      <c r="AD25" s="14">
        <v>489300</v>
      </c>
      <c r="AE25" s="10"/>
      <c r="AF25" s="14">
        <v>942540</v>
      </c>
      <c r="AG25" s="10"/>
      <c r="AH25" s="14">
        <v>293096521107</v>
      </c>
      <c r="AI25" s="10"/>
      <c r="AJ25" s="14">
        <v>460934052753</v>
      </c>
      <c r="AK25" s="10"/>
      <c r="AL25" s="15">
        <f t="shared" si="0"/>
        <v>7.460628607227078E-2</v>
      </c>
      <c r="AM25" s="10"/>
      <c r="AN25" s="10"/>
    </row>
    <row r="26" spans="1:40" ht="21.75" customHeight="1">
      <c r="A26" s="41" t="s">
        <v>149</v>
      </c>
      <c r="B26" s="41"/>
      <c r="D26" s="21" t="s">
        <v>103</v>
      </c>
      <c r="E26" s="10"/>
      <c r="F26" s="21" t="s">
        <v>103</v>
      </c>
      <c r="G26" s="10"/>
      <c r="H26" s="21" t="s">
        <v>150</v>
      </c>
      <c r="I26" s="10"/>
      <c r="J26" s="21" t="s">
        <v>151</v>
      </c>
      <c r="K26" s="10"/>
      <c r="L26" s="15">
        <v>0</v>
      </c>
      <c r="M26" s="10"/>
      <c r="N26" s="15">
        <v>0</v>
      </c>
      <c r="O26" s="10"/>
      <c r="P26" s="14">
        <v>13000</v>
      </c>
      <c r="Q26" s="10"/>
      <c r="R26" s="14">
        <v>6770326898</v>
      </c>
      <c r="S26" s="10"/>
      <c r="T26" s="14">
        <v>8932770163</v>
      </c>
      <c r="U26" s="10"/>
      <c r="V26" s="14">
        <v>0</v>
      </c>
      <c r="W26" s="10"/>
      <c r="X26" s="14">
        <v>0</v>
      </c>
      <c r="Y26" s="10"/>
      <c r="Z26" s="14">
        <v>0</v>
      </c>
      <c r="AA26" s="10"/>
      <c r="AB26" s="14">
        <v>0</v>
      </c>
      <c r="AC26" s="10"/>
      <c r="AD26" s="14">
        <v>13000</v>
      </c>
      <c r="AE26" s="10"/>
      <c r="AF26" s="14">
        <v>706230</v>
      </c>
      <c r="AG26" s="10"/>
      <c r="AH26" s="14">
        <v>6770326898</v>
      </c>
      <c r="AI26" s="10"/>
      <c r="AJ26" s="14">
        <v>9175997836</v>
      </c>
      <c r="AK26" s="10"/>
      <c r="AL26" s="15">
        <f t="shared" si="0"/>
        <v>1.4852170618819573E-3</v>
      </c>
      <c r="AM26" s="10"/>
      <c r="AN26" s="10"/>
    </row>
    <row r="27" spans="1:40" ht="21.75" customHeight="1">
      <c r="A27" s="41" t="s">
        <v>152</v>
      </c>
      <c r="B27" s="41"/>
      <c r="D27" s="21" t="s">
        <v>103</v>
      </c>
      <c r="E27" s="10"/>
      <c r="F27" s="21" t="s">
        <v>103</v>
      </c>
      <c r="G27" s="10"/>
      <c r="H27" s="21" t="s">
        <v>153</v>
      </c>
      <c r="I27" s="10"/>
      <c r="J27" s="21" t="s">
        <v>154</v>
      </c>
      <c r="K27" s="10"/>
      <c r="L27" s="15">
        <v>0</v>
      </c>
      <c r="M27" s="10"/>
      <c r="N27" s="15">
        <v>0</v>
      </c>
      <c r="O27" s="10"/>
      <c r="P27" s="14">
        <v>1791468</v>
      </c>
      <c r="Q27" s="10"/>
      <c r="R27" s="14">
        <v>998763410000</v>
      </c>
      <c r="S27" s="10"/>
      <c r="T27" s="14">
        <v>1503710483029</v>
      </c>
      <c r="U27" s="10"/>
      <c r="V27" s="14">
        <v>0</v>
      </c>
      <c r="W27" s="10"/>
      <c r="X27" s="14">
        <v>0</v>
      </c>
      <c r="Y27" s="10"/>
      <c r="Z27" s="14">
        <v>0</v>
      </c>
      <c r="AA27" s="10"/>
      <c r="AB27" s="14">
        <v>0</v>
      </c>
      <c r="AC27" s="10"/>
      <c r="AD27" s="14">
        <v>1791468</v>
      </c>
      <c r="AE27" s="10"/>
      <c r="AF27" s="14">
        <v>859930</v>
      </c>
      <c r="AG27" s="10"/>
      <c r="AH27" s="14">
        <v>998763410000</v>
      </c>
      <c r="AI27" s="10"/>
      <c r="AJ27" s="14">
        <v>1539699410204</v>
      </c>
      <c r="AK27" s="10"/>
      <c r="AL27" s="15">
        <f t="shared" si="0"/>
        <v>0.24921407732169032</v>
      </c>
      <c r="AM27" s="10"/>
      <c r="AN27" s="10"/>
    </row>
    <row r="28" spans="1:40" ht="21.75" customHeight="1">
      <c r="A28" s="41" t="s">
        <v>155</v>
      </c>
      <c r="B28" s="41"/>
      <c r="D28" s="21" t="s">
        <v>103</v>
      </c>
      <c r="E28" s="10"/>
      <c r="F28" s="21" t="s">
        <v>103</v>
      </c>
      <c r="G28" s="10"/>
      <c r="H28" s="21" t="s">
        <v>153</v>
      </c>
      <c r="I28" s="10"/>
      <c r="J28" s="21" t="s">
        <v>156</v>
      </c>
      <c r="K28" s="10"/>
      <c r="L28" s="15">
        <v>0</v>
      </c>
      <c r="M28" s="10"/>
      <c r="N28" s="15">
        <v>0</v>
      </c>
      <c r="O28" s="10"/>
      <c r="P28" s="14">
        <v>63900</v>
      </c>
      <c r="Q28" s="10"/>
      <c r="R28" s="14">
        <v>34554937939</v>
      </c>
      <c r="S28" s="10"/>
      <c r="T28" s="14">
        <v>45765841285</v>
      </c>
      <c r="U28" s="10"/>
      <c r="V28" s="14">
        <v>0</v>
      </c>
      <c r="W28" s="10"/>
      <c r="X28" s="14">
        <v>0</v>
      </c>
      <c r="Y28" s="10"/>
      <c r="Z28" s="14">
        <v>0</v>
      </c>
      <c r="AA28" s="10"/>
      <c r="AB28" s="14">
        <v>0</v>
      </c>
      <c r="AC28" s="10"/>
      <c r="AD28" s="14">
        <v>63900</v>
      </c>
      <c r="AE28" s="10"/>
      <c r="AF28" s="14">
        <v>736000</v>
      </c>
      <c r="AG28" s="10"/>
      <c r="AH28" s="14">
        <v>34554937939</v>
      </c>
      <c r="AI28" s="10"/>
      <c r="AJ28" s="14">
        <v>47004827220</v>
      </c>
      <c r="AK28" s="10"/>
      <c r="AL28" s="15">
        <f t="shared" si="0"/>
        <v>7.6081503751084184E-3</v>
      </c>
      <c r="AM28" s="10"/>
      <c r="AN28" s="10"/>
    </row>
    <row r="29" spans="1:40" ht="21.75" customHeight="1">
      <c r="A29" s="41" t="s">
        <v>157</v>
      </c>
      <c r="B29" s="41"/>
      <c r="D29" s="21" t="s">
        <v>103</v>
      </c>
      <c r="E29" s="10"/>
      <c r="F29" s="21" t="s">
        <v>103</v>
      </c>
      <c r="G29" s="10"/>
      <c r="H29" s="21" t="s">
        <v>158</v>
      </c>
      <c r="I29" s="10"/>
      <c r="J29" s="21" t="s">
        <v>143</v>
      </c>
      <c r="K29" s="10"/>
      <c r="L29" s="15">
        <v>0</v>
      </c>
      <c r="M29" s="10"/>
      <c r="N29" s="15">
        <v>0</v>
      </c>
      <c r="O29" s="10"/>
      <c r="P29" s="14">
        <v>3703000</v>
      </c>
      <c r="Q29" s="10"/>
      <c r="R29" s="14">
        <v>1999973270000</v>
      </c>
      <c r="S29" s="10"/>
      <c r="T29" s="14">
        <v>2579957684793</v>
      </c>
      <c r="U29" s="10"/>
      <c r="V29" s="14">
        <v>0</v>
      </c>
      <c r="W29" s="10"/>
      <c r="X29" s="14">
        <v>0</v>
      </c>
      <c r="Y29" s="10"/>
      <c r="Z29" s="14">
        <v>0</v>
      </c>
      <c r="AA29" s="10"/>
      <c r="AB29" s="14">
        <v>0</v>
      </c>
      <c r="AC29" s="10"/>
      <c r="AD29" s="14">
        <v>3703000</v>
      </c>
      <c r="AE29" s="10"/>
      <c r="AF29" s="14">
        <v>720000</v>
      </c>
      <c r="AG29" s="10"/>
      <c r="AH29" s="14">
        <v>1999973270000</v>
      </c>
      <c r="AI29" s="10"/>
      <c r="AJ29" s="14">
        <v>2664710275500</v>
      </c>
      <c r="AK29" s="10"/>
      <c r="AL29" s="15">
        <f t="shared" si="0"/>
        <v>0.43130711633537167</v>
      </c>
      <c r="AM29" s="10"/>
      <c r="AN29" s="10"/>
    </row>
    <row r="30" spans="1:40" ht="21.75" customHeight="1">
      <c r="A30" s="41" t="s">
        <v>159</v>
      </c>
      <c r="B30" s="41"/>
      <c r="D30" s="21" t="s">
        <v>103</v>
      </c>
      <c r="E30" s="10"/>
      <c r="F30" s="21" t="s">
        <v>103</v>
      </c>
      <c r="G30" s="10"/>
      <c r="H30" s="21" t="s">
        <v>160</v>
      </c>
      <c r="I30" s="10"/>
      <c r="J30" s="21" t="s">
        <v>161</v>
      </c>
      <c r="K30" s="10"/>
      <c r="L30" s="15">
        <v>0</v>
      </c>
      <c r="M30" s="10"/>
      <c r="N30" s="15">
        <v>0</v>
      </c>
      <c r="O30" s="10"/>
      <c r="P30" s="14">
        <v>798450</v>
      </c>
      <c r="Q30" s="10"/>
      <c r="R30" s="14">
        <v>487955258878</v>
      </c>
      <c r="S30" s="10"/>
      <c r="T30" s="14">
        <v>766438355912</v>
      </c>
      <c r="U30" s="10"/>
      <c r="V30" s="14">
        <v>0</v>
      </c>
      <c r="W30" s="10"/>
      <c r="X30" s="14">
        <v>0</v>
      </c>
      <c r="Y30" s="10"/>
      <c r="Z30" s="14">
        <v>0</v>
      </c>
      <c r="AA30" s="10"/>
      <c r="AB30" s="14">
        <v>0</v>
      </c>
      <c r="AC30" s="10"/>
      <c r="AD30" s="14">
        <v>798450</v>
      </c>
      <c r="AE30" s="10"/>
      <c r="AF30" s="14">
        <v>985280</v>
      </c>
      <c r="AG30" s="10"/>
      <c r="AH30" s="14">
        <v>487955258878</v>
      </c>
      <c r="AI30" s="10"/>
      <c r="AJ30" s="14">
        <v>786269049606</v>
      </c>
      <c r="AK30" s="10"/>
      <c r="AL30" s="15">
        <f t="shared" si="0"/>
        <v>0.12726465596177611</v>
      </c>
      <c r="AM30" s="10"/>
      <c r="AN30" s="10"/>
    </row>
    <row r="31" spans="1:40" ht="21.75" customHeight="1">
      <c r="A31" s="41" t="s">
        <v>162</v>
      </c>
      <c r="B31" s="41"/>
      <c r="D31" s="21" t="s">
        <v>103</v>
      </c>
      <c r="E31" s="10"/>
      <c r="F31" s="21" t="s">
        <v>103</v>
      </c>
      <c r="G31" s="10"/>
      <c r="H31" s="21" t="s">
        <v>163</v>
      </c>
      <c r="I31" s="10"/>
      <c r="J31" s="21" t="s">
        <v>164</v>
      </c>
      <c r="K31" s="10"/>
      <c r="L31" s="15">
        <v>23</v>
      </c>
      <c r="M31" s="10"/>
      <c r="N31" s="15">
        <v>23</v>
      </c>
      <c r="O31" s="10"/>
      <c r="P31" s="14">
        <v>3000000</v>
      </c>
      <c r="Q31" s="10"/>
      <c r="R31" s="14">
        <v>2844913889040</v>
      </c>
      <c r="S31" s="10"/>
      <c r="T31" s="14">
        <v>2555644612218</v>
      </c>
      <c r="U31" s="10"/>
      <c r="V31" s="14">
        <v>0</v>
      </c>
      <c r="W31" s="10"/>
      <c r="X31" s="14">
        <v>0</v>
      </c>
      <c r="Y31" s="10"/>
      <c r="Z31" s="14">
        <v>100</v>
      </c>
      <c r="AA31" s="10"/>
      <c r="AB31" s="14">
        <v>89920783</v>
      </c>
      <c r="AC31" s="10"/>
      <c r="AD31" s="14">
        <v>2999900</v>
      </c>
      <c r="AE31" s="10"/>
      <c r="AF31" s="14">
        <v>809728</v>
      </c>
      <c r="AG31" s="10"/>
      <c r="AH31" s="14">
        <v>2844819058577</v>
      </c>
      <c r="AI31" s="10"/>
      <c r="AJ31" s="14">
        <v>2427782202428</v>
      </c>
      <c r="AK31" s="10"/>
      <c r="AL31" s="15">
        <f t="shared" si="0"/>
        <v>0.39295819528563158</v>
      </c>
      <c r="AM31" s="10"/>
      <c r="AN31" s="10"/>
    </row>
    <row r="32" spans="1:40" ht="21.75" customHeight="1">
      <c r="A32" s="41" t="s">
        <v>165</v>
      </c>
      <c r="B32" s="41"/>
      <c r="D32" s="21" t="s">
        <v>103</v>
      </c>
      <c r="E32" s="10"/>
      <c r="F32" s="21" t="s">
        <v>103</v>
      </c>
      <c r="G32" s="10"/>
      <c r="H32" s="21" t="s">
        <v>166</v>
      </c>
      <c r="I32" s="10"/>
      <c r="J32" s="21" t="s">
        <v>167</v>
      </c>
      <c r="K32" s="10"/>
      <c r="L32" s="15">
        <v>18</v>
      </c>
      <c r="M32" s="10"/>
      <c r="N32" s="15">
        <v>18</v>
      </c>
      <c r="O32" s="10"/>
      <c r="P32" s="14">
        <v>1800000</v>
      </c>
      <c r="Q32" s="10"/>
      <c r="R32" s="14">
        <v>1718459716826</v>
      </c>
      <c r="S32" s="10"/>
      <c r="T32" s="14">
        <v>1496019296947</v>
      </c>
      <c r="U32" s="10"/>
      <c r="V32" s="14">
        <v>0</v>
      </c>
      <c r="W32" s="10"/>
      <c r="X32" s="14">
        <v>0</v>
      </c>
      <c r="Y32" s="10"/>
      <c r="Z32" s="14">
        <v>0</v>
      </c>
      <c r="AA32" s="10"/>
      <c r="AB32" s="14">
        <v>0</v>
      </c>
      <c r="AC32" s="10"/>
      <c r="AD32" s="14">
        <v>1800000</v>
      </c>
      <c r="AE32" s="10"/>
      <c r="AF32" s="14">
        <v>816201</v>
      </c>
      <c r="AG32" s="10"/>
      <c r="AH32" s="14">
        <v>1718459716826</v>
      </c>
      <c r="AI32" s="10"/>
      <c r="AJ32" s="14">
        <v>1468362943271</v>
      </c>
      <c r="AK32" s="10"/>
      <c r="AL32" s="15">
        <f t="shared" si="0"/>
        <v>0.23766763412097405</v>
      </c>
      <c r="AM32" s="10"/>
      <c r="AN32" s="10"/>
    </row>
    <row r="33" spans="1:40" ht="21.75" customHeight="1">
      <c r="A33" s="41" t="s">
        <v>168</v>
      </c>
      <c r="B33" s="41"/>
      <c r="D33" s="21" t="s">
        <v>103</v>
      </c>
      <c r="E33" s="10"/>
      <c r="F33" s="21" t="s">
        <v>103</v>
      </c>
      <c r="G33" s="10"/>
      <c r="H33" s="21" t="s">
        <v>169</v>
      </c>
      <c r="I33" s="10"/>
      <c r="J33" s="21" t="s">
        <v>170</v>
      </c>
      <c r="K33" s="10"/>
      <c r="L33" s="15">
        <v>23</v>
      </c>
      <c r="M33" s="10"/>
      <c r="N33" s="15">
        <v>23</v>
      </c>
      <c r="O33" s="10"/>
      <c r="P33" s="14">
        <v>8000000</v>
      </c>
      <c r="Q33" s="10"/>
      <c r="R33" s="14">
        <v>7999892929933</v>
      </c>
      <c r="S33" s="10"/>
      <c r="T33" s="14">
        <v>6597314758450</v>
      </c>
      <c r="U33" s="10"/>
      <c r="V33" s="14">
        <v>0</v>
      </c>
      <c r="W33" s="10"/>
      <c r="X33" s="14">
        <v>0</v>
      </c>
      <c r="Y33" s="10"/>
      <c r="Z33" s="14">
        <v>100</v>
      </c>
      <c r="AA33" s="10"/>
      <c r="AB33" s="14">
        <v>89975452</v>
      </c>
      <c r="AC33" s="10"/>
      <c r="AD33" s="14">
        <v>7999900</v>
      </c>
      <c r="AE33" s="10"/>
      <c r="AF33" s="14">
        <v>810220</v>
      </c>
      <c r="AG33" s="10"/>
      <c r="AH33" s="14">
        <v>7999792931271</v>
      </c>
      <c r="AI33" s="10"/>
      <c r="AJ33" s="14">
        <v>6478154565055</v>
      </c>
      <c r="AK33" s="10"/>
      <c r="AL33" s="15">
        <f t="shared" si="0"/>
        <v>1.0485470748238932</v>
      </c>
      <c r="AM33" s="10"/>
      <c r="AN33" s="10"/>
    </row>
    <row r="34" spans="1:40" ht="21.75" customHeight="1">
      <c r="A34" s="41" t="s">
        <v>171</v>
      </c>
      <c r="B34" s="41"/>
      <c r="D34" s="21" t="s">
        <v>103</v>
      </c>
      <c r="E34" s="10"/>
      <c r="F34" s="21" t="s">
        <v>103</v>
      </c>
      <c r="G34" s="10"/>
      <c r="H34" s="21" t="s">
        <v>172</v>
      </c>
      <c r="I34" s="10"/>
      <c r="J34" s="21" t="s">
        <v>173</v>
      </c>
      <c r="K34" s="10"/>
      <c r="L34" s="15">
        <v>23</v>
      </c>
      <c r="M34" s="10"/>
      <c r="N34" s="15">
        <v>23</v>
      </c>
      <c r="O34" s="10"/>
      <c r="P34" s="14">
        <v>4495500</v>
      </c>
      <c r="Q34" s="10"/>
      <c r="R34" s="14">
        <v>4495499718069</v>
      </c>
      <c r="S34" s="10"/>
      <c r="T34" s="14">
        <v>4031618764643</v>
      </c>
      <c r="U34" s="10"/>
      <c r="V34" s="14">
        <v>0</v>
      </c>
      <c r="W34" s="10"/>
      <c r="X34" s="14">
        <v>0</v>
      </c>
      <c r="Y34" s="10"/>
      <c r="Z34" s="14">
        <v>0</v>
      </c>
      <c r="AA34" s="10"/>
      <c r="AB34" s="14">
        <v>0</v>
      </c>
      <c r="AC34" s="10"/>
      <c r="AD34" s="14">
        <v>4495500</v>
      </c>
      <c r="AE34" s="10"/>
      <c r="AF34" s="14">
        <v>900000</v>
      </c>
      <c r="AG34" s="10"/>
      <c r="AH34" s="14">
        <v>4495499718069</v>
      </c>
      <c r="AI34" s="10"/>
      <c r="AJ34" s="14">
        <v>4043750014687</v>
      </c>
      <c r="AK34" s="10"/>
      <c r="AL34" s="15">
        <f t="shared" si="0"/>
        <v>0.65451699348009162</v>
      </c>
      <c r="AM34" s="10"/>
      <c r="AN34" s="10"/>
    </row>
    <row r="35" spans="1:40" ht="21.75" customHeight="1">
      <c r="A35" s="41" t="s">
        <v>174</v>
      </c>
      <c r="B35" s="41"/>
      <c r="D35" s="21" t="s">
        <v>103</v>
      </c>
      <c r="E35" s="10"/>
      <c r="F35" s="21" t="s">
        <v>103</v>
      </c>
      <c r="G35" s="10"/>
      <c r="H35" s="21" t="s">
        <v>172</v>
      </c>
      <c r="I35" s="10"/>
      <c r="J35" s="21" t="s">
        <v>173</v>
      </c>
      <c r="K35" s="10"/>
      <c r="L35" s="15">
        <v>23</v>
      </c>
      <c r="M35" s="10"/>
      <c r="N35" s="15">
        <v>23</v>
      </c>
      <c r="O35" s="10"/>
      <c r="P35" s="14">
        <v>2500000</v>
      </c>
      <c r="Q35" s="10"/>
      <c r="R35" s="14">
        <v>2499995017218</v>
      </c>
      <c r="S35" s="10"/>
      <c r="T35" s="14">
        <v>2136337734375</v>
      </c>
      <c r="U35" s="10"/>
      <c r="V35" s="14">
        <v>0</v>
      </c>
      <c r="W35" s="10"/>
      <c r="X35" s="14">
        <v>0</v>
      </c>
      <c r="Y35" s="10"/>
      <c r="Z35" s="14">
        <v>400</v>
      </c>
      <c r="AA35" s="10"/>
      <c r="AB35" s="14">
        <v>349529251</v>
      </c>
      <c r="AC35" s="10"/>
      <c r="AD35" s="14">
        <v>2499600</v>
      </c>
      <c r="AE35" s="10"/>
      <c r="AF35" s="14">
        <v>738841</v>
      </c>
      <c r="AG35" s="10"/>
      <c r="AH35" s="14">
        <v>2499595018014</v>
      </c>
      <c r="AI35" s="10"/>
      <c r="AJ35" s="14">
        <v>1845802762313</v>
      </c>
      <c r="AK35" s="10"/>
      <c r="AL35" s="15">
        <f t="shared" si="0"/>
        <v>0.29875963404228012</v>
      </c>
      <c r="AM35" s="10"/>
      <c r="AN35" s="10"/>
    </row>
    <row r="36" spans="1:40" ht="21.75" customHeight="1">
      <c r="A36" s="41" t="s">
        <v>175</v>
      </c>
      <c r="B36" s="41"/>
      <c r="D36" s="21" t="s">
        <v>103</v>
      </c>
      <c r="E36" s="10"/>
      <c r="F36" s="21" t="s">
        <v>103</v>
      </c>
      <c r="G36" s="10"/>
      <c r="H36" s="21" t="s">
        <v>176</v>
      </c>
      <c r="I36" s="10"/>
      <c r="J36" s="21" t="s">
        <v>177</v>
      </c>
      <c r="K36" s="10"/>
      <c r="L36" s="15">
        <v>23</v>
      </c>
      <c r="M36" s="10"/>
      <c r="N36" s="15">
        <v>23</v>
      </c>
      <c r="O36" s="10"/>
      <c r="P36" s="14">
        <v>1495900</v>
      </c>
      <c r="Q36" s="10"/>
      <c r="R36" s="14">
        <v>1496087980675</v>
      </c>
      <c r="S36" s="10"/>
      <c r="T36" s="14">
        <v>1292533766300</v>
      </c>
      <c r="U36" s="10"/>
      <c r="V36" s="14">
        <v>0</v>
      </c>
      <c r="W36" s="10"/>
      <c r="X36" s="14">
        <v>0</v>
      </c>
      <c r="Y36" s="10"/>
      <c r="Z36" s="14">
        <v>0</v>
      </c>
      <c r="AA36" s="10"/>
      <c r="AB36" s="14">
        <v>0</v>
      </c>
      <c r="AC36" s="10"/>
      <c r="AD36" s="14">
        <v>1495900</v>
      </c>
      <c r="AE36" s="10"/>
      <c r="AF36" s="14">
        <v>856170</v>
      </c>
      <c r="AG36" s="10"/>
      <c r="AH36" s="14">
        <v>1496087980675</v>
      </c>
      <c r="AI36" s="10"/>
      <c r="AJ36" s="14">
        <v>1280048298067</v>
      </c>
      <c r="AK36" s="10"/>
      <c r="AL36" s="15">
        <f t="shared" si="0"/>
        <v>0.20718722980331677</v>
      </c>
      <c r="AM36" s="10"/>
      <c r="AN36" s="10"/>
    </row>
    <row r="37" spans="1:40" ht="21.75" customHeight="1">
      <c r="A37" s="41" t="s">
        <v>178</v>
      </c>
      <c r="B37" s="41"/>
      <c r="D37" s="21" t="s">
        <v>103</v>
      </c>
      <c r="E37" s="10"/>
      <c r="F37" s="21" t="s">
        <v>103</v>
      </c>
      <c r="G37" s="10"/>
      <c r="H37" s="21" t="s">
        <v>179</v>
      </c>
      <c r="I37" s="10"/>
      <c r="J37" s="21" t="s">
        <v>180</v>
      </c>
      <c r="K37" s="10"/>
      <c r="L37" s="15">
        <v>21</v>
      </c>
      <c r="M37" s="10"/>
      <c r="N37" s="15">
        <v>21</v>
      </c>
      <c r="O37" s="10"/>
      <c r="P37" s="14">
        <v>9500000</v>
      </c>
      <c r="Q37" s="10"/>
      <c r="R37" s="14">
        <v>8361831564261</v>
      </c>
      <c r="S37" s="10"/>
      <c r="T37" s="14">
        <v>8251295916906</v>
      </c>
      <c r="U37" s="10"/>
      <c r="V37" s="14">
        <v>0</v>
      </c>
      <c r="W37" s="10"/>
      <c r="X37" s="14">
        <v>0</v>
      </c>
      <c r="Y37" s="10"/>
      <c r="Z37" s="14">
        <v>0</v>
      </c>
      <c r="AA37" s="10"/>
      <c r="AB37" s="14">
        <v>0</v>
      </c>
      <c r="AC37" s="10"/>
      <c r="AD37" s="14">
        <v>9500000</v>
      </c>
      <c r="AE37" s="10"/>
      <c r="AF37" s="14">
        <v>804859</v>
      </c>
      <c r="AG37" s="10"/>
      <c r="AH37" s="14">
        <v>8361831564261</v>
      </c>
      <c r="AI37" s="10"/>
      <c r="AJ37" s="14">
        <v>7642002900228</v>
      </c>
      <c r="AK37" s="10"/>
      <c r="AL37" s="15">
        <f t="shared" si="0"/>
        <v>1.2369263046075141</v>
      </c>
      <c r="AM37" s="10"/>
      <c r="AN37" s="10"/>
    </row>
    <row r="38" spans="1:40" ht="21.75" customHeight="1">
      <c r="A38" s="41" t="s">
        <v>181</v>
      </c>
      <c r="B38" s="41"/>
      <c r="D38" s="21" t="s">
        <v>103</v>
      </c>
      <c r="E38" s="10"/>
      <c r="F38" s="21" t="s">
        <v>103</v>
      </c>
      <c r="G38" s="10"/>
      <c r="H38" s="21" t="s">
        <v>182</v>
      </c>
      <c r="I38" s="10"/>
      <c r="J38" s="21" t="s">
        <v>183</v>
      </c>
      <c r="K38" s="10"/>
      <c r="L38" s="15">
        <v>18.5</v>
      </c>
      <c r="M38" s="10"/>
      <c r="N38" s="15">
        <v>18.5</v>
      </c>
      <c r="O38" s="10"/>
      <c r="P38" s="14">
        <v>10000000</v>
      </c>
      <c r="Q38" s="10"/>
      <c r="R38" s="14">
        <v>9999015864383</v>
      </c>
      <c r="S38" s="10"/>
      <c r="T38" s="14">
        <v>8726932149000</v>
      </c>
      <c r="U38" s="10"/>
      <c r="V38" s="14">
        <v>0</v>
      </c>
      <c r="W38" s="10"/>
      <c r="X38" s="14">
        <v>0</v>
      </c>
      <c r="Y38" s="10"/>
      <c r="Z38" s="14">
        <v>100</v>
      </c>
      <c r="AA38" s="10"/>
      <c r="AB38" s="14">
        <v>87210057</v>
      </c>
      <c r="AC38" s="10"/>
      <c r="AD38" s="14">
        <v>9999900</v>
      </c>
      <c r="AE38" s="10"/>
      <c r="AF38" s="14">
        <v>802379</v>
      </c>
      <c r="AG38" s="10"/>
      <c r="AH38" s="14">
        <v>9998915874224</v>
      </c>
      <c r="AI38" s="10"/>
      <c r="AJ38" s="14">
        <v>8019346869916</v>
      </c>
      <c r="AK38" s="10"/>
      <c r="AL38" s="15">
        <f t="shared" si="0"/>
        <v>1.2980027904562934</v>
      </c>
      <c r="AM38" s="10"/>
      <c r="AN38" s="10"/>
    </row>
    <row r="39" spans="1:40" ht="21.75" customHeight="1">
      <c r="A39" s="41" t="s">
        <v>184</v>
      </c>
      <c r="B39" s="41"/>
      <c r="D39" s="21" t="s">
        <v>103</v>
      </c>
      <c r="E39" s="10"/>
      <c r="F39" s="21" t="s">
        <v>103</v>
      </c>
      <c r="G39" s="10"/>
      <c r="H39" s="21" t="s">
        <v>185</v>
      </c>
      <c r="I39" s="10"/>
      <c r="J39" s="21" t="s">
        <v>186</v>
      </c>
      <c r="K39" s="10"/>
      <c r="L39" s="15">
        <v>18</v>
      </c>
      <c r="M39" s="10"/>
      <c r="N39" s="15">
        <v>18</v>
      </c>
      <c r="O39" s="10"/>
      <c r="P39" s="14">
        <v>7000000</v>
      </c>
      <c r="Q39" s="10"/>
      <c r="R39" s="14">
        <v>6999404781363</v>
      </c>
      <c r="S39" s="10"/>
      <c r="T39" s="14">
        <v>6444285013643</v>
      </c>
      <c r="U39" s="10"/>
      <c r="V39" s="14">
        <v>0</v>
      </c>
      <c r="W39" s="10"/>
      <c r="X39" s="14">
        <v>0</v>
      </c>
      <c r="Y39" s="10"/>
      <c r="Z39" s="14">
        <v>100</v>
      </c>
      <c r="AA39" s="10"/>
      <c r="AB39" s="14">
        <v>94948345</v>
      </c>
      <c r="AC39" s="10"/>
      <c r="AD39" s="14">
        <v>6999900</v>
      </c>
      <c r="AE39" s="10"/>
      <c r="AF39" s="14">
        <v>869788</v>
      </c>
      <c r="AG39" s="10"/>
      <c r="AH39" s="14">
        <v>6999304789866</v>
      </c>
      <c r="AI39" s="10"/>
      <c r="AJ39" s="14">
        <v>6085118437919</v>
      </c>
      <c r="AK39" s="10"/>
      <c r="AL39" s="15">
        <f t="shared" si="0"/>
        <v>0.98493067338271123</v>
      </c>
      <c r="AM39" s="10"/>
      <c r="AN39" s="10"/>
    </row>
    <row r="40" spans="1:40" ht="21.75" customHeight="1">
      <c r="A40" s="41" t="s">
        <v>187</v>
      </c>
      <c r="B40" s="41"/>
      <c r="D40" s="21" t="s">
        <v>103</v>
      </c>
      <c r="E40" s="10"/>
      <c r="F40" s="21" t="s">
        <v>103</v>
      </c>
      <c r="G40" s="10"/>
      <c r="H40" s="21" t="s">
        <v>188</v>
      </c>
      <c r="I40" s="10"/>
      <c r="J40" s="21" t="s">
        <v>189</v>
      </c>
      <c r="K40" s="10"/>
      <c r="L40" s="15">
        <v>23</v>
      </c>
      <c r="M40" s="10"/>
      <c r="N40" s="15">
        <v>23</v>
      </c>
      <c r="O40" s="10"/>
      <c r="P40" s="14">
        <v>2000000</v>
      </c>
      <c r="Q40" s="10"/>
      <c r="R40" s="14">
        <v>2000053740935</v>
      </c>
      <c r="S40" s="10"/>
      <c r="T40" s="14">
        <v>1637055366862</v>
      </c>
      <c r="U40" s="10"/>
      <c r="V40" s="14">
        <v>0</v>
      </c>
      <c r="W40" s="10"/>
      <c r="X40" s="14">
        <v>0</v>
      </c>
      <c r="Y40" s="10"/>
      <c r="Z40" s="14">
        <v>0</v>
      </c>
      <c r="AA40" s="10"/>
      <c r="AB40" s="14">
        <v>0</v>
      </c>
      <c r="AC40" s="10"/>
      <c r="AD40" s="14">
        <v>2000000</v>
      </c>
      <c r="AE40" s="10"/>
      <c r="AF40" s="14">
        <v>812250</v>
      </c>
      <c r="AG40" s="10"/>
      <c r="AH40" s="14">
        <v>2000053740935</v>
      </c>
      <c r="AI40" s="10"/>
      <c r="AJ40" s="14">
        <v>1623616678125</v>
      </c>
      <c r="AK40" s="10"/>
      <c r="AL40" s="15">
        <f t="shared" si="0"/>
        <v>0.26279683533126719</v>
      </c>
      <c r="AM40" s="10"/>
      <c r="AN40" s="10"/>
    </row>
    <row r="41" spans="1:40" ht="21.75" customHeight="1">
      <c r="A41" s="41" t="s">
        <v>190</v>
      </c>
      <c r="B41" s="41"/>
      <c r="D41" s="21" t="s">
        <v>103</v>
      </c>
      <c r="E41" s="10"/>
      <c r="F41" s="21" t="s">
        <v>103</v>
      </c>
      <c r="G41" s="10"/>
      <c r="H41" s="21" t="s">
        <v>191</v>
      </c>
      <c r="I41" s="10"/>
      <c r="J41" s="21" t="s">
        <v>192</v>
      </c>
      <c r="K41" s="10"/>
      <c r="L41" s="15">
        <v>18</v>
      </c>
      <c r="M41" s="10"/>
      <c r="N41" s="15">
        <v>18</v>
      </c>
      <c r="O41" s="10"/>
      <c r="P41" s="14">
        <v>5999981</v>
      </c>
      <c r="Q41" s="10"/>
      <c r="R41" s="14">
        <v>6000810363233</v>
      </c>
      <c r="S41" s="10"/>
      <c r="T41" s="14">
        <v>4957337274528</v>
      </c>
      <c r="U41" s="10"/>
      <c r="V41" s="14">
        <v>0</v>
      </c>
      <c r="W41" s="10"/>
      <c r="X41" s="14">
        <v>0</v>
      </c>
      <c r="Y41" s="10"/>
      <c r="Z41" s="14">
        <v>100</v>
      </c>
      <c r="AA41" s="10"/>
      <c r="AB41" s="14">
        <v>85690884</v>
      </c>
      <c r="AC41" s="10"/>
      <c r="AD41" s="14">
        <v>5999881</v>
      </c>
      <c r="AE41" s="10"/>
      <c r="AF41" s="14">
        <v>875459</v>
      </c>
      <c r="AG41" s="10"/>
      <c r="AH41" s="14">
        <v>6000710349410</v>
      </c>
      <c r="AI41" s="10"/>
      <c r="AJ41" s="14">
        <v>5249793692039</v>
      </c>
      <c r="AK41" s="10"/>
      <c r="AL41" s="15">
        <f t="shared" si="0"/>
        <v>0.84972591560412791</v>
      </c>
      <c r="AM41" s="10"/>
      <c r="AN41" s="10"/>
    </row>
    <row r="42" spans="1:40" ht="21.75" customHeight="1">
      <c r="A42" s="41" t="s">
        <v>193</v>
      </c>
      <c r="B42" s="41"/>
      <c r="D42" s="21" t="s">
        <v>103</v>
      </c>
      <c r="E42" s="10"/>
      <c r="F42" s="21" t="s">
        <v>103</v>
      </c>
      <c r="G42" s="10"/>
      <c r="H42" s="21" t="s">
        <v>194</v>
      </c>
      <c r="I42" s="10"/>
      <c r="J42" s="21" t="s">
        <v>195</v>
      </c>
      <c r="K42" s="10"/>
      <c r="L42" s="15">
        <v>23</v>
      </c>
      <c r="M42" s="10"/>
      <c r="N42" s="15">
        <v>23</v>
      </c>
      <c r="O42" s="10"/>
      <c r="P42" s="14">
        <v>2000000</v>
      </c>
      <c r="Q42" s="10"/>
      <c r="R42" s="14">
        <v>1928349449850</v>
      </c>
      <c r="S42" s="10"/>
      <c r="T42" s="14">
        <v>1734256485000</v>
      </c>
      <c r="U42" s="10"/>
      <c r="V42" s="14">
        <v>0</v>
      </c>
      <c r="W42" s="10"/>
      <c r="X42" s="14">
        <v>0</v>
      </c>
      <c r="Y42" s="10"/>
      <c r="Z42" s="14">
        <v>100</v>
      </c>
      <c r="AA42" s="10"/>
      <c r="AB42" s="14">
        <v>91530206</v>
      </c>
      <c r="AC42" s="10"/>
      <c r="AD42" s="14">
        <v>1999900</v>
      </c>
      <c r="AE42" s="10"/>
      <c r="AF42" s="14">
        <v>824220</v>
      </c>
      <c r="AG42" s="10"/>
      <c r="AH42" s="14">
        <v>1928253032378</v>
      </c>
      <c r="AI42" s="10"/>
      <c r="AJ42" s="14">
        <v>1647461283566</v>
      </c>
      <c r="AK42" s="10"/>
      <c r="AL42" s="15">
        <f t="shared" si="0"/>
        <v>0.26665629731761115</v>
      </c>
      <c r="AM42" s="10"/>
      <c r="AN42" s="10"/>
    </row>
    <row r="43" spans="1:40" ht="21.75" customHeight="1">
      <c r="A43" s="41" t="s">
        <v>196</v>
      </c>
      <c r="B43" s="41"/>
      <c r="D43" s="21" t="s">
        <v>103</v>
      </c>
      <c r="E43" s="10"/>
      <c r="F43" s="21" t="s">
        <v>103</v>
      </c>
      <c r="G43" s="10"/>
      <c r="H43" s="21" t="s">
        <v>197</v>
      </c>
      <c r="I43" s="10"/>
      <c r="J43" s="21" t="s">
        <v>198</v>
      </c>
      <c r="K43" s="10"/>
      <c r="L43" s="15">
        <v>23</v>
      </c>
      <c r="M43" s="10"/>
      <c r="N43" s="15">
        <v>23</v>
      </c>
      <c r="O43" s="10"/>
      <c r="P43" s="14">
        <v>10000000</v>
      </c>
      <c r="Q43" s="10"/>
      <c r="R43" s="14">
        <v>9999892929933</v>
      </c>
      <c r="S43" s="10"/>
      <c r="T43" s="14">
        <v>8173333332125</v>
      </c>
      <c r="U43" s="10"/>
      <c r="V43" s="14">
        <v>0</v>
      </c>
      <c r="W43" s="10"/>
      <c r="X43" s="14">
        <v>0</v>
      </c>
      <c r="Y43" s="10"/>
      <c r="Z43" s="14">
        <v>100</v>
      </c>
      <c r="AA43" s="10"/>
      <c r="AB43" s="14">
        <v>85690884</v>
      </c>
      <c r="AC43" s="10"/>
      <c r="AD43" s="14">
        <v>9999900</v>
      </c>
      <c r="AE43" s="10"/>
      <c r="AF43" s="14">
        <v>772004</v>
      </c>
      <c r="AG43" s="10"/>
      <c r="AH43" s="14">
        <v>9999792931004</v>
      </c>
      <c r="AI43" s="10"/>
      <c r="AJ43" s="14">
        <v>7715765069827</v>
      </c>
      <c r="AK43" s="10"/>
      <c r="AL43" s="15">
        <f t="shared" si="0"/>
        <v>1.2488653694120042</v>
      </c>
      <c r="AM43" s="10"/>
      <c r="AN43" s="10"/>
    </row>
    <row r="44" spans="1:40" ht="21.75" customHeight="1">
      <c r="A44" s="41" t="s">
        <v>199</v>
      </c>
      <c r="B44" s="41"/>
      <c r="D44" s="21" t="s">
        <v>103</v>
      </c>
      <c r="E44" s="10"/>
      <c r="F44" s="21" t="s">
        <v>103</v>
      </c>
      <c r="G44" s="10"/>
      <c r="H44" s="21" t="s">
        <v>200</v>
      </c>
      <c r="I44" s="10"/>
      <c r="J44" s="21" t="s">
        <v>201</v>
      </c>
      <c r="K44" s="10"/>
      <c r="L44" s="15">
        <v>23</v>
      </c>
      <c r="M44" s="10"/>
      <c r="N44" s="15">
        <v>23</v>
      </c>
      <c r="O44" s="10"/>
      <c r="P44" s="14">
        <v>4500000</v>
      </c>
      <c r="Q44" s="10"/>
      <c r="R44" s="14">
        <v>4499892929933</v>
      </c>
      <c r="S44" s="10"/>
      <c r="T44" s="14">
        <v>4059041695312</v>
      </c>
      <c r="U44" s="10"/>
      <c r="V44" s="14">
        <v>0</v>
      </c>
      <c r="W44" s="10"/>
      <c r="X44" s="14">
        <v>0</v>
      </c>
      <c r="Y44" s="10"/>
      <c r="Z44" s="14">
        <v>100</v>
      </c>
      <c r="AA44" s="10"/>
      <c r="AB44" s="14">
        <v>85690884</v>
      </c>
      <c r="AC44" s="10"/>
      <c r="AD44" s="14">
        <v>4499900</v>
      </c>
      <c r="AE44" s="10"/>
      <c r="AF44" s="14">
        <v>771638</v>
      </c>
      <c r="AG44" s="10"/>
      <c r="AH44" s="14">
        <v>4499792932312</v>
      </c>
      <c r="AI44" s="10"/>
      <c r="AJ44" s="14">
        <v>3470405776426</v>
      </c>
      <c r="AK44" s="10"/>
      <c r="AL44" s="15">
        <f t="shared" si="0"/>
        <v>0.56171611664726162</v>
      </c>
      <c r="AM44" s="10"/>
      <c r="AN44" s="10"/>
    </row>
    <row r="45" spans="1:40" ht="21.75" customHeight="1">
      <c r="A45" s="41" t="s">
        <v>202</v>
      </c>
      <c r="B45" s="41"/>
      <c r="D45" s="21" t="s">
        <v>103</v>
      </c>
      <c r="E45" s="10"/>
      <c r="F45" s="21" t="s">
        <v>103</v>
      </c>
      <c r="G45" s="10"/>
      <c r="H45" s="21" t="s">
        <v>203</v>
      </c>
      <c r="I45" s="10"/>
      <c r="J45" s="21" t="s">
        <v>204</v>
      </c>
      <c r="K45" s="10"/>
      <c r="L45" s="15">
        <v>18</v>
      </c>
      <c r="M45" s="10"/>
      <c r="N45" s="15">
        <v>18</v>
      </c>
      <c r="O45" s="10"/>
      <c r="P45" s="14">
        <v>3000000</v>
      </c>
      <c r="Q45" s="10"/>
      <c r="R45" s="14">
        <v>2443497955534</v>
      </c>
      <c r="S45" s="10"/>
      <c r="T45" s="14">
        <v>2178593745168</v>
      </c>
      <c r="U45" s="10"/>
      <c r="V45" s="14">
        <v>0</v>
      </c>
      <c r="W45" s="10"/>
      <c r="X45" s="14">
        <v>0</v>
      </c>
      <c r="Y45" s="10"/>
      <c r="Z45" s="14">
        <v>0</v>
      </c>
      <c r="AA45" s="10"/>
      <c r="AB45" s="14">
        <v>0</v>
      </c>
      <c r="AC45" s="10"/>
      <c r="AD45" s="14">
        <v>3000000</v>
      </c>
      <c r="AE45" s="10"/>
      <c r="AF45" s="14">
        <v>722700</v>
      </c>
      <c r="AG45" s="10"/>
      <c r="AH45" s="14">
        <v>2443497955534</v>
      </c>
      <c r="AI45" s="10"/>
      <c r="AJ45" s="14">
        <v>2166921095625</v>
      </c>
      <c r="AK45" s="10"/>
      <c r="AL45" s="15">
        <f t="shared" si="0"/>
        <v>0.35073549934239479</v>
      </c>
      <c r="AM45" s="10"/>
      <c r="AN45" s="10"/>
    </row>
    <row r="46" spans="1:40" ht="21.75" customHeight="1">
      <c r="A46" s="41" t="s">
        <v>205</v>
      </c>
      <c r="B46" s="41"/>
      <c r="D46" s="21" t="s">
        <v>103</v>
      </c>
      <c r="E46" s="10"/>
      <c r="F46" s="21" t="s">
        <v>103</v>
      </c>
      <c r="G46" s="10"/>
      <c r="H46" s="21" t="s">
        <v>206</v>
      </c>
      <c r="I46" s="10"/>
      <c r="J46" s="21" t="s">
        <v>207</v>
      </c>
      <c r="K46" s="10"/>
      <c r="L46" s="15">
        <v>18</v>
      </c>
      <c r="M46" s="10"/>
      <c r="N46" s="15">
        <v>18</v>
      </c>
      <c r="O46" s="10"/>
      <c r="P46" s="14">
        <v>3211273</v>
      </c>
      <c r="Q46" s="10"/>
      <c r="R46" s="14">
        <v>3211353866917</v>
      </c>
      <c r="S46" s="10"/>
      <c r="T46" s="14">
        <v>2888574183275</v>
      </c>
      <c r="U46" s="10"/>
      <c r="V46" s="14">
        <v>0</v>
      </c>
      <c r="W46" s="10"/>
      <c r="X46" s="14">
        <v>0</v>
      </c>
      <c r="Y46" s="10"/>
      <c r="Z46" s="14">
        <v>0</v>
      </c>
      <c r="AA46" s="10"/>
      <c r="AB46" s="14">
        <v>0</v>
      </c>
      <c r="AC46" s="10"/>
      <c r="AD46" s="14">
        <v>3211273</v>
      </c>
      <c r="AE46" s="10"/>
      <c r="AF46" s="14">
        <v>900000</v>
      </c>
      <c r="AG46" s="10"/>
      <c r="AH46" s="14">
        <v>3211353866917</v>
      </c>
      <c r="AI46" s="10"/>
      <c r="AJ46" s="14">
        <v>2888574183275</v>
      </c>
      <c r="AK46" s="10"/>
      <c r="AL46" s="15">
        <f t="shared" si="0"/>
        <v>0.4675414857532198</v>
      </c>
      <c r="AM46" s="10"/>
      <c r="AN46" s="10"/>
    </row>
    <row r="47" spans="1:40" ht="21.75" customHeight="1">
      <c r="A47" s="41" t="s">
        <v>208</v>
      </c>
      <c r="B47" s="41"/>
      <c r="D47" s="21" t="s">
        <v>103</v>
      </c>
      <c r="E47" s="10"/>
      <c r="F47" s="21" t="s">
        <v>103</v>
      </c>
      <c r="G47" s="10"/>
      <c r="H47" s="21" t="s">
        <v>209</v>
      </c>
      <c r="I47" s="10"/>
      <c r="J47" s="21" t="s">
        <v>210</v>
      </c>
      <c r="K47" s="10"/>
      <c r="L47" s="15">
        <v>23</v>
      </c>
      <c r="M47" s="10"/>
      <c r="N47" s="15">
        <v>23</v>
      </c>
      <c r="O47" s="10"/>
      <c r="P47" s="14">
        <v>5000000</v>
      </c>
      <c r="Q47" s="10"/>
      <c r="R47" s="14">
        <v>5000000000000</v>
      </c>
      <c r="S47" s="10"/>
      <c r="T47" s="14">
        <v>4497553125000</v>
      </c>
      <c r="U47" s="10"/>
      <c r="V47" s="14">
        <v>0</v>
      </c>
      <c r="W47" s="10"/>
      <c r="X47" s="14">
        <v>0</v>
      </c>
      <c r="Y47" s="10"/>
      <c r="Z47" s="14">
        <v>10000</v>
      </c>
      <c r="AA47" s="10"/>
      <c r="AB47" s="14">
        <v>9257463518</v>
      </c>
      <c r="AC47" s="10"/>
      <c r="AD47" s="14">
        <v>4990000</v>
      </c>
      <c r="AE47" s="10"/>
      <c r="AF47" s="14">
        <v>812250</v>
      </c>
      <c r="AG47" s="10"/>
      <c r="AH47" s="14">
        <v>4990000000000</v>
      </c>
      <c r="AI47" s="10"/>
      <c r="AJ47" s="14">
        <v>4050923611921</v>
      </c>
      <c r="AK47" s="10"/>
      <c r="AL47" s="15">
        <f t="shared" si="0"/>
        <v>0.65567810415136984</v>
      </c>
      <c r="AM47" s="10"/>
      <c r="AN47" s="10"/>
    </row>
    <row r="48" spans="1:40" ht="21.75" customHeight="1">
      <c r="A48" s="41" t="s">
        <v>211</v>
      </c>
      <c r="B48" s="41"/>
      <c r="D48" s="21" t="s">
        <v>103</v>
      </c>
      <c r="E48" s="10"/>
      <c r="F48" s="21" t="s">
        <v>103</v>
      </c>
      <c r="G48" s="10"/>
      <c r="H48" s="21" t="s">
        <v>212</v>
      </c>
      <c r="I48" s="10"/>
      <c r="J48" s="21" t="s">
        <v>213</v>
      </c>
      <c r="K48" s="10"/>
      <c r="L48" s="15">
        <v>23</v>
      </c>
      <c r="M48" s="10"/>
      <c r="N48" s="15">
        <v>23</v>
      </c>
      <c r="O48" s="10"/>
      <c r="P48" s="14">
        <v>1200000</v>
      </c>
      <c r="Q48" s="10"/>
      <c r="R48" s="14">
        <v>1200000000000</v>
      </c>
      <c r="S48" s="10"/>
      <c r="T48" s="14">
        <v>1079412750000</v>
      </c>
      <c r="U48" s="10"/>
      <c r="V48" s="14">
        <v>0</v>
      </c>
      <c r="W48" s="10"/>
      <c r="X48" s="14">
        <v>0</v>
      </c>
      <c r="Y48" s="10"/>
      <c r="Z48" s="14">
        <v>0</v>
      </c>
      <c r="AA48" s="10"/>
      <c r="AB48" s="14">
        <v>0</v>
      </c>
      <c r="AC48" s="10"/>
      <c r="AD48" s="14">
        <v>1200000</v>
      </c>
      <c r="AE48" s="10"/>
      <c r="AF48" s="14">
        <v>900000</v>
      </c>
      <c r="AG48" s="10"/>
      <c r="AH48" s="14">
        <v>1200000000000</v>
      </c>
      <c r="AI48" s="10"/>
      <c r="AJ48" s="14">
        <v>1079412750000</v>
      </c>
      <c r="AK48" s="10"/>
      <c r="AL48" s="15">
        <f t="shared" si="0"/>
        <v>0.17471257750555158</v>
      </c>
      <c r="AM48" s="10"/>
      <c r="AN48" s="10"/>
    </row>
    <row r="49" spans="1:40" ht="21.75" customHeight="1">
      <c r="A49" s="41" t="s">
        <v>214</v>
      </c>
      <c r="B49" s="41"/>
      <c r="D49" s="21" t="s">
        <v>103</v>
      </c>
      <c r="E49" s="10"/>
      <c r="F49" s="21" t="s">
        <v>103</v>
      </c>
      <c r="G49" s="10"/>
      <c r="H49" s="21" t="s">
        <v>215</v>
      </c>
      <c r="I49" s="10"/>
      <c r="J49" s="21" t="s">
        <v>216</v>
      </c>
      <c r="K49" s="10"/>
      <c r="L49" s="15">
        <v>23</v>
      </c>
      <c r="M49" s="10"/>
      <c r="N49" s="15">
        <v>23</v>
      </c>
      <c r="O49" s="10"/>
      <c r="P49" s="14">
        <v>3985000</v>
      </c>
      <c r="Q49" s="10"/>
      <c r="R49" s="14">
        <v>3985059775000</v>
      </c>
      <c r="S49" s="10"/>
      <c r="T49" s="14">
        <v>3345563919917</v>
      </c>
      <c r="U49" s="10"/>
      <c r="V49" s="14">
        <v>0</v>
      </c>
      <c r="W49" s="10"/>
      <c r="X49" s="14">
        <v>0</v>
      </c>
      <c r="Y49" s="10"/>
      <c r="Z49" s="14">
        <v>0</v>
      </c>
      <c r="AA49" s="10"/>
      <c r="AB49" s="14">
        <v>0</v>
      </c>
      <c r="AC49" s="10"/>
      <c r="AD49" s="14">
        <v>3985000</v>
      </c>
      <c r="AE49" s="10"/>
      <c r="AF49" s="14">
        <v>771642</v>
      </c>
      <c r="AG49" s="10"/>
      <c r="AH49" s="14">
        <v>3985059775000</v>
      </c>
      <c r="AI49" s="10"/>
      <c r="AJ49" s="14">
        <v>3073321342355</v>
      </c>
      <c r="AK49" s="10"/>
      <c r="AL49" s="15">
        <f t="shared" si="0"/>
        <v>0.49744446063441788</v>
      </c>
      <c r="AM49" s="10"/>
      <c r="AN49" s="10"/>
    </row>
    <row r="50" spans="1:40" ht="21.75" customHeight="1">
      <c r="A50" s="41" t="s">
        <v>217</v>
      </c>
      <c r="B50" s="41"/>
      <c r="D50" s="21" t="s">
        <v>103</v>
      </c>
      <c r="E50" s="10"/>
      <c r="F50" s="21" t="s">
        <v>103</v>
      </c>
      <c r="G50" s="10"/>
      <c r="H50" s="21" t="s">
        <v>218</v>
      </c>
      <c r="I50" s="10"/>
      <c r="J50" s="21" t="s">
        <v>219</v>
      </c>
      <c r="K50" s="10"/>
      <c r="L50" s="15">
        <v>23</v>
      </c>
      <c r="M50" s="10"/>
      <c r="N50" s="15">
        <v>23</v>
      </c>
      <c r="O50" s="10"/>
      <c r="P50" s="14">
        <v>500000</v>
      </c>
      <c r="Q50" s="10"/>
      <c r="R50" s="14">
        <v>500073874976</v>
      </c>
      <c r="S50" s="10"/>
      <c r="T50" s="14">
        <v>449755312500</v>
      </c>
      <c r="U50" s="10"/>
      <c r="V50" s="14">
        <v>0</v>
      </c>
      <c r="W50" s="10"/>
      <c r="X50" s="14">
        <v>0</v>
      </c>
      <c r="Y50" s="10"/>
      <c r="Z50" s="14">
        <v>0</v>
      </c>
      <c r="AA50" s="10"/>
      <c r="AB50" s="14">
        <v>0</v>
      </c>
      <c r="AC50" s="10"/>
      <c r="AD50" s="14">
        <v>500000</v>
      </c>
      <c r="AE50" s="10"/>
      <c r="AF50" s="14">
        <v>900000</v>
      </c>
      <c r="AG50" s="10"/>
      <c r="AH50" s="14">
        <v>500073874976</v>
      </c>
      <c r="AI50" s="10"/>
      <c r="AJ50" s="14">
        <v>449755312500</v>
      </c>
      <c r="AK50" s="10"/>
      <c r="AL50" s="15">
        <f t="shared" si="0"/>
        <v>7.2796907293979821E-2</v>
      </c>
      <c r="AM50" s="10"/>
      <c r="AN50" s="10"/>
    </row>
    <row r="51" spans="1:40" ht="21.75" customHeight="1">
      <c r="A51" s="41" t="s">
        <v>220</v>
      </c>
      <c r="B51" s="41"/>
      <c r="D51" s="21" t="s">
        <v>103</v>
      </c>
      <c r="E51" s="10"/>
      <c r="F51" s="21" t="s">
        <v>103</v>
      </c>
      <c r="G51" s="10"/>
      <c r="H51" s="21" t="s">
        <v>221</v>
      </c>
      <c r="I51" s="10"/>
      <c r="J51" s="21" t="s">
        <v>222</v>
      </c>
      <c r="K51" s="10"/>
      <c r="L51" s="15">
        <v>18</v>
      </c>
      <c r="M51" s="10"/>
      <c r="N51" s="15">
        <v>18</v>
      </c>
      <c r="O51" s="10"/>
      <c r="P51" s="14">
        <v>5000000</v>
      </c>
      <c r="Q51" s="10"/>
      <c r="R51" s="14">
        <v>4999829829687</v>
      </c>
      <c r="S51" s="10"/>
      <c r="T51" s="14">
        <v>4272675468750</v>
      </c>
      <c r="U51" s="10"/>
      <c r="V51" s="14">
        <v>0</v>
      </c>
      <c r="W51" s="10"/>
      <c r="X51" s="14">
        <v>0</v>
      </c>
      <c r="Y51" s="10"/>
      <c r="Z51" s="14">
        <v>10000</v>
      </c>
      <c r="AA51" s="10"/>
      <c r="AB51" s="14">
        <v>8794615330</v>
      </c>
      <c r="AC51" s="10"/>
      <c r="AD51" s="14">
        <v>4990000</v>
      </c>
      <c r="AE51" s="10"/>
      <c r="AF51" s="14">
        <v>771642</v>
      </c>
      <c r="AG51" s="10"/>
      <c r="AH51" s="14">
        <v>4989830170027</v>
      </c>
      <c r="AI51" s="10"/>
      <c r="AJ51" s="14">
        <v>3848399874115</v>
      </c>
      <c r="AK51" s="10"/>
      <c r="AL51" s="15">
        <f t="shared" si="0"/>
        <v>0.62289783150946831</v>
      </c>
      <c r="AM51" s="10"/>
      <c r="AN51" s="10"/>
    </row>
    <row r="52" spans="1:40" ht="21.75" customHeight="1">
      <c r="A52" s="41" t="s">
        <v>223</v>
      </c>
      <c r="B52" s="41"/>
      <c r="D52" s="21" t="s">
        <v>103</v>
      </c>
      <c r="E52" s="10"/>
      <c r="F52" s="21" t="s">
        <v>103</v>
      </c>
      <c r="G52" s="10"/>
      <c r="H52" s="21" t="s">
        <v>224</v>
      </c>
      <c r="I52" s="10"/>
      <c r="J52" s="21" t="s">
        <v>225</v>
      </c>
      <c r="K52" s="10"/>
      <c r="L52" s="15">
        <v>23</v>
      </c>
      <c r="M52" s="10"/>
      <c r="N52" s="15">
        <v>23</v>
      </c>
      <c r="O52" s="10"/>
      <c r="P52" s="14">
        <v>430000</v>
      </c>
      <c r="Q52" s="10"/>
      <c r="R52" s="14">
        <v>430020000000</v>
      </c>
      <c r="S52" s="10"/>
      <c r="T52" s="14">
        <v>387207301484</v>
      </c>
      <c r="U52" s="10"/>
      <c r="V52" s="14">
        <v>0</v>
      </c>
      <c r="W52" s="10"/>
      <c r="X52" s="14">
        <v>0</v>
      </c>
      <c r="Y52" s="10"/>
      <c r="Z52" s="14">
        <v>0</v>
      </c>
      <c r="AA52" s="10"/>
      <c r="AB52" s="14">
        <v>0</v>
      </c>
      <c r="AC52" s="10"/>
      <c r="AD52" s="14">
        <v>430000</v>
      </c>
      <c r="AE52" s="10"/>
      <c r="AF52" s="14">
        <v>900972</v>
      </c>
      <c r="AG52" s="10"/>
      <c r="AH52" s="14">
        <v>430020000000</v>
      </c>
      <c r="AI52" s="10"/>
      <c r="AJ52" s="14">
        <v>387207301484</v>
      </c>
      <c r="AK52" s="10"/>
      <c r="AL52" s="15">
        <f t="shared" si="0"/>
        <v>6.267295404027684E-2</v>
      </c>
      <c r="AM52" s="10"/>
      <c r="AN52" s="10"/>
    </row>
    <row r="53" spans="1:40" ht="21.75" customHeight="1">
      <c r="A53" s="41" t="s">
        <v>226</v>
      </c>
      <c r="B53" s="41"/>
      <c r="D53" s="21" t="s">
        <v>103</v>
      </c>
      <c r="E53" s="10"/>
      <c r="F53" s="21" t="s">
        <v>103</v>
      </c>
      <c r="G53" s="10"/>
      <c r="H53" s="21" t="s">
        <v>227</v>
      </c>
      <c r="I53" s="10"/>
      <c r="J53" s="21" t="s">
        <v>228</v>
      </c>
      <c r="K53" s="10"/>
      <c r="L53" s="15">
        <v>23</v>
      </c>
      <c r="M53" s="10"/>
      <c r="N53" s="15">
        <v>23</v>
      </c>
      <c r="O53" s="10"/>
      <c r="P53" s="14">
        <v>1984977</v>
      </c>
      <c r="Q53" s="10"/>
      <c r="R53" s="14">
        <v>1985171401676</v>
      </c>
      <c r="S53" s="10"/>
      <c r="T53" s="14">
        <v>1700954183238</v>
      </c>
      <c r="U53" s="10"/>
      <c r="V53" s="14">
        <v>0</v>
      </c>
      <c r="W53" s="10"/>
      <c r="X53" s="14">
        <v>0</v>
      </c>
      <c r="Y53" s="10"/>
      <c r="Z53" s="14">
        <v>0</v>
      </c>
      <c r="AA53" s="10"/>
      <c r="AB53" s="14">
        <v>0</v>
      </c>
      <c r="AC53" s="10"/>
      <c r="AD53" s="14">
        <v>1984977</v>
      </c>
      <c r="AE53" s="10"/>
      <c r="AF53" s="14">
        <v>783944</v>
      </c>
      <c r="AG53" s="10"/>
      <c r="AH53" s="14">
        <v>1985171401676</v>
      </c>
      <c r="AI53" s="10"/>
      <c r="AJ53" s="14">
        <v>1555264674035</v>
      </c>
      <c r="AK53" s="10"/>
      <c r="AL53" s="15">
        <f t="shared" si="0"/>
        <v>0.25173345405081266</v>
      </c>
      <c r="AM53" s="10"/>
      <c r="AN53" s="10"/>
    </row>
    <row r="54" spans="1:40" ht="21.75" customHeight="1">
      <c r="A54" s="41" t="s">
        <v>229</v>
      </c>
      <c r="B54" s="41"/>
      <c r="D54" s="21" t="s">
        <v>103</v>
      </c>
      <c r="E54" s="10"/>
      <c r="F54" s="21" t="s">
        <v>103</v>
      </c>
      <c r="G54" s="10"/>
      <c r="H54" s="21" t="s">
        <v>230</v>
      </c>
      <c r="I54" s="10"/>
      <c r="J54" s="21" t="s">
        <v>231</v>
      </c>
      <c r="K54" s="10"/>
      <c r="L54" s="15">
        <v>23</v>
      </c>
      <c r="M54" s="10"/>
      <c r="N54" s="15">
        <v>23</v>
      </c>
      <c r="O54" s="10"/>
      <c r="P54" s="14">
        <v>1000000</v>
      </c>
      <c r="Q54" s="10"/>
      <c r="R54" s="14">
        <v>1000167249955</v>
      </c>
      <c r="S54" s="10"/>
      <c r="T54" s="14">
        <v>899510625000</v>
      </c>
      <c r="U54" s="10"/>
      <c r="V54" s="14">
        <v>0</v>
      </c>
      <c r="W54" s="10"/>
      <c r="X54" s="14">
        <v>0</v>
      </c>
      <c r="Y54" s="10"/>
      <c r="Z54" s="14">
        <v>0</v>
      </c>
      <c r="AA54" s="10"/>
      <c r="AB54" s="14">
        <v>0</v>
      </c>
      <c r="AC54" s="10"/>
      <c r="AD54" s="14">
        <v>1000000</v>
      </c>
      <c r="AE54" s="10"/>
      <c r="AF54" s="14">
        <v>900000</v>
      </c>
      <c r="AG54" s="10"/>
      <c r="AH54" s="14">
        <v>1000167249955</v>
      </c>
      <c r="AI54" s="10"/>
      <c r="AJ54" s="14">
        <v>899510625000</v>
      </c>
      <c r="AK54" s="10"/>
      <c r="AL54" s="15">
        <f t="shared" si="0"/>
        <v>0.14559381458795964</v>
      </c>
      <c r="AM54" s="10"/>
      <c r="AN54" s="10"/>
    </row>
    <row r="55" spans="1:40" ht="21.75" customHeight="1">
      <c r="A55" s="41" t="s">
        <v>232</v>
      </c>
      <c r="B55" s="41"/>
      <c r="D55" s="21" t="s">
        <v>103</v>
      </c>
      <c r="E55" s="10"/>
      <c r="F55" s="21" t="s">
        <v>103</v>
      </c>
      <c r="G55" s="10"/>
      <c r="H55" s="21" t="s">
        <v>233</v>
      </c>
      <c r="I55" s="10"/>
      <c r="J55" s="21" t="s">
        <v>234</v>
      </c>
      <c r="K55" s="10"/>
      <c r="L55" s="15">
        <v>23</v>
      </c>
      <c r="M55" s="10"/>
      <c r="N55" s="15">
        <v>23</v>
      </c>
      <c r="O55" s="10"/>
      <c r="P55" s="14">
        <v>3000000</v>
      </c>
      <c r="Q55" s="10"/>
      <c r="R55" s="14">
        <v>3000000000000</v>
      </c>
      <c r="S55" s="10"/>
      <c r="T55" s="14">
        <v>2698531875000</v>
      </c>
      <c r="U55" s="10"/>
      <c r="V55" s="14">
        <v>0</v>
      </c>
      <c r="W55" s="10"/>
      <c r="X55" s="14">
        <v>0</v>
      </c>
      <c r="Y55" s="10"/>
      <c r="Z55" s="14">
        <v>10000</v>
      </c>
      <c r="AA55" s="10"/>
      <c r="AB55" s="14">
        <v>9257463518</v>
      </c>
      <c r="AC55" s="10"/>
      <c r="AD55" s="14">
        <v>2990000</v>
      </c>
      <c r="AE55" s="10"/>
      <c r="AF55" s="14">
        <v>812250</v>
      </c>
      <c r="AG55" s="10"/>
      <c r="AH55" s="14">
        <v>2990000000000</v>
      </c>
      <c r="AI55" s="10"/>
      <c r="AJ55" s="14">
        <v>2427306933796</v>
      </c>
      <c r="AK55" s="10"/>
      <c r="AL55" s="15">
        <f t="shared" si="0"/>
        <v>0.39288126882010277</v>
      </c>
      <c r="AM55" s="10"/>
      <c r="AN55" s="10"/>
    </row>
    <row r="56" spans="1:40" ht="21.75" customHeight="1">
      <c r="A56" s="41" t="s">
        <v>235</v>
      </c>
      <c r="B56" s="41"/>
      <c r="D56" s="21" t="s">
        <v>103</v>
      </c>
      <c r="E56" s="10"/>
      <c r="F56" s="21" t="s">
        <v>103</v>
      </c>
      <c r="G56" s="10"/>
      <c r="H56" s="21" t="s">
        <v>236</v>
      </c>
      <c r="I56" s="10"/>
      <c r="J56" s="21" t="s">
        <v>237</v>
      </c>
      <c r="K56" s="10"/>
      <c r="L56" s="15">
        <v>18</v>
      </c>
      <c r="M56" s="10"/>
      <c r="N56" s="15">
        <v>18</v>
      </c>
      <c r="O56" s="10"/>
      <c r="P56" s="14">
        <v>5980000</v>
      </c>
      <c r="Q56" s="10"/>
      <c r="R56" s="14">
        <v>5980020000000</v>
      </c>
      <c r="S56" s="10"/>
      <c r="T56" s="14">
        <v>4561454359800</v>
      </c>
      <c r="U56" s="10"/>
      <c r="V56" s="14">
        <v>0</v>
      </c>
      <c r="W56" s="10"/>
      <c r="X56" s="14">
        <v>0</v>
      </c>
      <c r="Y56" s="10"/>
      <c r="Z56" s="14">
        <v>0</v>
      </c>
      <c r="AA56" s="10"/>
      <c r="AB56" s="14">
        <v>0</v>
      </c>
      <c r="AC56" s="10"/>
      <c r="AD56" s="14">
        <v>5980000</v>
      </c>
      <c r="AE56" s="10"/>
      <c r="AF56" s="14">
        <v>763200</v>
      </c>
      <c r="AG56" s="10"/>
      <c r="AH56" s="14">
        <v>5980020000000</v>
      </c>
      <c r="AI56" s="10"/>
      <c r="AJ56" s="14">
        <v>4561454359800</v>
      </c>
      <c r="AK56" s="10"/>
      <c r="AL56" s="15">
        <f t="shared" si="0"/>
        <v>0.7383120575281269</v>
      </c>
      <c r="AM56" s="10"/>
      <c r="AN56" s="10"/>
    </row>
    <row r="57" spans="1:40" ht="21.75" customHeight="1">
      <c r="A57" s="41" t="s">
        <v>238</v>
      </c>
      <c r="B57" s="41"/>
      <c r="D57" s="21" t="s">
        <v>103</v>
      </c>
      <c r="E57" s="10"/>
      <c r="F57" s="21" t="s">
        <v>103</v>
      </c>
      <c r="G57" s="10"/>
      <c r="H57" s="21" t="s">
        <v>239</v>
      </c>
      <c r="I57" s="10"/>
      <c r="J57" s="21" t="s">
        <v>240</v>
      </c>
      <c r="K57" s="10"/>
      <c r="L57" s="15">
        <v>20.5</v>
      </c>
      <c r="M57" s="10"/>
      <c r="N57" s="15">
        <v>20.5</v>
      </c>
      <c r="O57" s="10"/>
      <c r="P57" s="14">
        <v>5000</v>
      </c>
      <c r="Q57" s="10"/>
      <c r="R57" s="14">
        <v>4468059688</v>
      </c>
      <c r="S57" s="10"/>
      <c r="T57" s="14">
        <v>4601746439</v>
      </c>
      <c r="U57" s="10"/>
      <c r="V57" s="14">
        <v>0</v>
      </c>
      <c r="W57" s="10"/>
      <c r="X57" s="14">
        <v>0</v>
      </c>
      <c r="Y57" s="10"/>
      <c r="Z57" s="14">
        <v>0</v>
      </c>
      <c r="AA57" s="10"/>
      <c r="AB57" s="14">
        <v>0</v>
      </c>
      <c r="AC57" s="10"/>
      <c r="AD57" s="14">
        <v>5000</v>
      </c>
      <c r="AE57" s="10"/>
      <c r="AF57" s="14">
        <v>920850</v>
      </c>
      <c r="AG57" s="10"/>
      <c r="AH57" s="14">
        <v>4468059688</v>
      </c>
      <c r="AI57" s="10"/>
      <c r="AJ57" s="14">
        <v>4601746439</v>
      </c>
      <c r="AK57" s="10"/>
      <c r="AL57" s="15">
        <f t="shared" si="0"/>
        <v>7.4483368978612067E-4</v>
      </c>
      <c r="AM57" s="10"/>
      <c r="AN57" s="10"/>
    </row>
    <row r="58" spans="1:40" ht="21.75" customHeight="1">
      <c r="A58" s="41" t="s">
        <v>241</v>
      </c>
      <c r="B58" s="41"/>
      <c r="D58" s="21" t="s">
        <v>103</v>
      </c>
      <c r="E58" s="10"/>
      <c r="F58" s="21" t="s">
        <v>103</v>
      </c>
      <c r="G58" s="10"/>
      <c r="H58" s="21" t="s">
        <v>242</v>
      </c>
      <c r="I58" s="10"/>
      <c r="J58" s="21" t="s">
        <v>243</v>
      </c>
      <c r="K58" s="10"/>
      <c r="L58" s="15">
        <v>20.5</v>
      </c>
      <c r="M58" s="10"/>
      <c r="N58" s="15">
        <v>20.5</v>
      </c>
      <c r="O58" s="10"/>
      <c r="P58" s="14">
        <v>5000000</v>
      </c>
      <c r="Q58" s="10"/>
      <c r="R58" s="14">
        <v>4586384427599</v>
      </c>
      <c r="S58" s="10"/>
      <c r="T58" s="14">
        <v>3977835875000</v>
      </c>
      <c r="U58" s="10"/>
      <c r="V58" s="14">
        <v>0</v>
      </c>
      <c r="W58" s="10"/>
      <c r="X58" s="14">
        <v>0</v>
      </c>
      <c r="Y58" s="10"/>
      <c r="Z58" s="14">
        <v>0</v>
      </c>
      <c r="AA58" s="10"/>
      <c r="AB58" s="14">
        <v>0</v>
      </c>
      <c r="AC58" s="10"/>
      <c r="AD58" s="14">
        <v>5000000</v>
      </c>
      <c r="AE58" s="10"/>
      <c r="AF58" s="14">
        <v>796000</v>
      </c>
      <c r="AG58" s="10"/>
      <c r="AH58" s="14">
        <v>4586384427599</v>
      </c>
      <c r="AI58" s="10"/>
      <c r="AJ58" s="14">
        <v>3977835875000</v>
      </c>
      <c r="AK58" s="10"/>
      <c r="AL58" s="15">
        <f t="shared" si="0"/>
        <v>0.6438482022889771</v>
      </c>
      <c r="AM58" s="10"/>
      <c r="AN58" s="10"/>
    </row>
    <row r="59" spans="1:40" ht="21.75" customHeight="1">
      <c r="A59" s="41" t="s">
        <v>244</v>
      </c>
      <c r="B59" s="41"/>
      <c r="D59" s="21" t="s">
        <v>103</v>
      </c>
      <c r="E59" s="10"/>
      <c r="F59" s="21" t="s">
        <v>103</v>
      </c>
      <c r="G59" s="10"/>
      <c r="H59" s="21" t="s">
        <v>245</v>
      </c>
      <c r="I59" s="10"/>
      <c r="J59" s="21" t="s">
        <v>246</v>
      </c>
      <c r="K59" s="10"/>
      <c r="L59" s="15">
        <v>20.5</v>
      </c>
      <c r="M59" s="10"/>
      <c r="N59" s="15">
        <v>20.5</v>
      </c>
      <c r="O59" s="10"/>
      <c r="P59" s="14">
        <v>215000</v>
      </c>
      <c r="Q59" s="10"/>
      <c r="R59" s="14">
        <v>192363212487</v>
      </c>
      <c r="S59" s="10"/>
      <c r="T59" s="14">
        <v>204138939062</v>
      </c>
      <c r="U59" s="10"/>
      <c r="V59" s="14">
        <v>0</v>
      </c>
      <c r="W59" s="10"/>
      <c r="X59" s="14">
        <v>0</v>
      </c>
      <c r="Y59" s="10"/>
      <c r="Z59" s="14">
        <v>0</v>
      </c>
      <c r="AA59" s="10"/>
      <c r="AB59" s="14">
        <v>0</v>
      </c>
      <c r="AC59" s="10"/>
      <c r="AD59" s="14">
        <v>215000</v>
      </c>
      <c r="AE59" s="10"/>
      <c r="AF59" s="14">
        <v>950000</v>
      </c>
      <c r="AG59" s="10"/>
      <c r="AH59" s="14">
        <v>192363212487</v>
      </c>
      <c r="AI59" s="10"/>
      <c r="AJ59" s="14">
        <v>204138939062</v>
      </c>
      <c r="AK59" s="10"/>
      <c r="AL59" s="15">
        <f t="shared" si="0"/>
        <v>3.3041707366131025E-2</v>
      </c>
      <c r="AM59" s="10"/>
      <c r="AN59" s="10"/>
    </row>
    <row r="60" spans="1:40" ht="21.75" customHeight="1">
      <c r="A60" s="41" t="s">
        <v>247</v>
      </c>
      <c r="B60" s="41"/>
      <c r="D60" s="21" t="s">
        <v>103</v>
      </c>
      <c r="E60" s="10"/>
      <c r="F60" s="21" t="s">
        <v>103</v>
      </c>
      <c r="G60" s="10"/>
      <c r="H60" s="21" t="s">
        <v>248</v>
      </c>
      <c r="I60" s="10"/>
      <c r="J60" s="21" t="s">
        <v>249</v>
      </c>
      <c r="K60" s="10"/>
      <c r="L60" s="15">
        <v>20.5</v>
      </c>
      <c r="M60" s="10"/>
      <c r="N60" s="15">
        <v>20.5</v>
      </c>
      <c r="O60" s="10"/>
      <c r="P60" s="14">
        <v>5000</v>
      </c>
      <c r="Q60" s="10"/>
      <c r="R60" s="14">
        <v>4653843355</v>
      </c>
      <c r="S60" s="10"/>
      <c r="T60" s="14">
        <v>4937213929</v>
      </c>
      <c r="U60" s="10"/>
      <c r="V60" s="14">
        <v>0</v>
      </c>
      <c r="W60" s="10"/>
      <c r="X60" s="14">
        <v>0</v>
      </c>
      <c r="Y60" s="10"/>
      <c r="Z60" s="14">
        <v>0</v>
      </c>
      <c r="AA60" s="10"/>
      <c r="AB60" s="14">
        <v>0</v>
      </c>
      <c r="AC60" s="10"/>
      <c r="AD60" s="14">
        <v>5000</v>
      </c>
      <c r="AE60" s="10"/>
      <c r="AF60" s="14">
        <v>994840</v>
      </c>
      <c r="AG60" s="10"/>
      <c r="AH60" s="14">
        <v>4653843355</v>
      </c>
      <c r="AI60" s="10"/>
      <c r="AJ60" s="14">
        <v>4971495278</v>
      </c>
      <c r="AK60" s="10"/>
      <c r="AL60" s="15">
        <f t="shared" si="0"/>
        <v>8.0468083601574903E-4</v>
      </c>
      <c r="AM60" s="10"/>
      <c r="AN60" s="10"/>
    </row>
    <row r="61" spans="1:40" ht="21.75" customHeight="1">
      <c r="A61" s="41" t="s">
        <v>250</v>
      </c>
      <c r="B61" s="41"/>
      <c r="D61" s="21" t="s">
        <v>103</v>
      </c>
      <c r="E61" s="10"/>
      <c r="F61" s="21" t="s">
        <v>103</v>
      </c>
      <c r="G61" s="10"/>
      <c r="H61" s="21" t="s">
        <v>251</v>
      </c>
      <c r="I61" s="10"/>
      <c r="J61" s="21" t="s">
        <v>252</v>
      </c>
      <c r="K61" s="10"/>
      <c r="L61" s="15">
        <v>23</v>
      </c>
      <c r="M61" s="10"/>
      <c r="N61" s="15">
        <v>23</v>
      </c>
      <c r="O61" s="10"/>
      <c r="P61" s="14">
        <v>15811025</v>
      </c>
      <c r="Q61" s="10"/>
      <c r="R61" s="14">
        <v>14943673889616</v>
      </c>
      <c r="S61" s="10"/>
      <c r="T61" s="14">
        <v>14982913851773</v>
      </c>
      <c r="U61" s="10"/>
      <c r="V61" s="14">
        <v>0</v>
      </c>
      <c r="W61" s="10"/>
      <c r="X61" s="14">
        <v>0</v>
      </c>
      <c r="Y61" s="10"/>
      <c r="Z61" s="14">
        <v>0</v>
      </c>
      <c r="AA61" s="10"/>
      <c r="AB61" s="14">
        <v>0</v>
      </c>
      <c r="AC61" s="10"/>
      <c r="AD61" s="14">
        <v>15811025</v>
      </c>
      <c r="AE61" s="10"/>
      <c r="AF61" s="14">
        <v>950700</v>
      </c>
      <c r="AG61" s="10"/>
      <c r="AH61" s="14">
        <v>14943673889616</v>
      </c>
      <c r="AI61" s="10"/>
      <c r="AJ61" s="14">
        <v>15023368066827</v>
      </c>
      <c r="AK61" s="10"/>
      <c r="AL61" s="15">
        <f t="shared" si="0"/>
        <v>2.4316660682115723</v>
      </c>
      <c r="AM61" s="10"/>
      <c r="AN61" s="10"/>
    </row>
    <row r="62" spans="1:40" ht="21.75" customHeight="1">
      <c r="A62" s="41" t="s">
        <v>253</v>
      </c>
      <c r="B62" s="41"/>
      <c r="D62" s="21" t="s">
        <v>103</v>
      </c>
      <c r="E62" s="10"/>
      <c r="F62" s="21" t="s">
        <v>103</v>
      </c>
      <c r="G62" s="10"/>
      <c r="H62" s="21" t="s">
        <v>254</v>
      </c>
      <c r="I62" s="10"/>
      <c r="J62" s="21" t="s">
        <v>255</v>
      </c>
      <c r="K62" s="10"/>
      <c r="L62" s="15">
        <v>23</v>
      </c>
      <c r="M62" s="10"/>
      <c r="N62" s="15">
        <v>23</v>
      </c>
      <c r="O62" s="10"/>
      <c r="P62" s="14">
        <v>4400014</v>
      </c>
      <c r="Q62" s="10"/>
      <c r="R62" s="14">
        <v>3890147068776</v>
      </c>
      <c r="S62" s="10"/>
      <c r="T62" s="14">
        <v>4230511875676</v>
      </c>
      <c r="U62" s="10"/>
      <c r="V62" s="14">
        <v>0</v>
      </c>
      <c r="W62" s="10"/>
      <c r="X62" s="14">
        <v>0</v>
      </c>
      <c r="Y62" s="10"/>
      <c r="Z62" s="14">
        <v>0</v>
      </c>
      <c r="AA62" s="10"/>
      <c r="AB62" s="14">
        <v>0</v>
      </c>
      <c r="AC62" s="10"/>
      <c r="AD62" s="14">
        <v>4400014</v>
      </c>
      <c r="AE62" s="10"/>
      <c r="AF62" s="14">
        <v>913900</v>
      </c>
      <c r="AG62" s="10"/>
      <c r="AH62" s="14">
        <v>3890147068776</v>
      </c>
      <c r="AI62" s="10"/>
      <c r="AJ62" s="14">
        <v>4018986281892</v>
      </c>
      <c r="AK62" s="10"/>
      <c r="AL62" s="15">
        <f t="shared" si="0"/>
        <v>0.65050876253667056</v>
      </c>
      <c r="AM62" s="10"/>
      <c r="AN62" s="10"/>
    </row>
    <row r="63" spans="1:40" ht="21.75" customHeight="1">
      <c r="A63" s="41" t="s">
        <v>256</v>
      </c>
      <c r="B63" s="41"/>
      <c r="D63" s="21" t="s">
        <v>103</v>
      </c>
      <c r="E63" s="10"/>
      <c r="F63" s="21" t="s">
        <v>103</v>
      </c>
      <c r="G63" s="10"/>
      <c r="H63" s="21" t="s">
        <v>257</v>
      </c>
      <c r="I63" s="10"/>
      <c r="J63" s="21" t="s">
        <v>258</v>
      </c>
      <c r="K63" s="10"/>
      <c r="L63" s="15">
        <v>23</v>
      </c>
      <c r="M63" s="10"/>
      <c r="N63" s="15">
        <v>23</v>
      </c>
      <c r="O63" s="10"/>
      <c r="P63" s="14">
        <v>5000</v>
      </c>
      <c r="Q63" s="10"/>
      <c r="R63" s="14">
        <v>4788119330</v>
      </c>
      <c r="S63" s="10"/>
      <c r="T63" s="14">
        <v>4822376406</v>
      </c>
      <c r="U63" s="10"/>
      <c r="V63" s="14">
        <v>0</v>
      </c>
      <c r="W63" s="10"/>
      <c r="X63" s="14">
        <v>0</v>
      </c>
      <c r="Y63" s="10"/>
      <c r="Z63" s="14">
        <v>0</v>
      </c>
      <c r="AA63" s="10"/>
      <c r="AB63" s="14">
        <v>0</v>
      </c>
      <c r="AC63" s="10"/>
      <c r="AD63" s="14">
        <v>5000</v>
      </c>
      <c r="AE63" s="10"/>
      <c r="AF63" s="14">
        <v>960070</v>
      </c>
      <c r="AG63" s="10"/>
      <c r="AH63" s="14">
        <v>4788119330</v>
      </c>
      <c r="AI63" s="10"/>
      <c r="AJ63" s="14">
        <v>4797739809</v>
      </c>
      <c r="AK63" s="10"/>
      <c r="AL63" s="15">
        <f t="shared" si="0"/>
        <v>7.7655696417462433E-4</v>
      </c>
      <c r="AM63" s="10"/>
      <c r="AN63" s="10"/>
    </row>
    <row r="64" spans="1:40" ht="21.75" customHeight="1">
      <c r="A64" s="41" t="s">
        <v>259</v>
      </c>
      <c r="B64" s="41"/>
      <c r="D64" s="21" t="s">
        <v>103</v>
      </c>
      <c r="E64" s="10"/>
      <c r="F64" s="21" t="s">
        <v>103</v>
      </c>
      <c r="G64" s="10"/>
      <c r="H64" s="21" t="s">
        <v>260</v>
      </c>
      <c r="I64" s="10"/>
      <c r="J64" s="21" t="s">
        <v>261</v>
      </c>
      <c r="K64" s="10"/>
      <c r="L64" s="15">
        <v>23</v>
      </c>
      <c r="M64" s="10"/>
      <c r="N64" s="15">
        <v>23</v>
      </c>
      <c r="O64" s="10"/>
      <c r="P64" s="14">
        <v>4928740</v>
      </c>
      <c r="Q64" s="10"/>
      <c r="R64" s="14">
        <v>4663763332163</v>
      </c>
      <c r="S64" s="10"/>
      <c r="T64" s="14">
        <v>4862563084255</v>
      </c>
      <c r="U64" s="10"/>
      <c r="V64" s="14">
        <v>0</v>
      </c>
      <c r="W64" s="10"/>
      <c r="X64" s="14">
        <v>0</v>
      </c>
      <c r="Y64" s="10"/>
      <c r="Z64" s="14">
        <v>0</v>
      </c>
      <c r="AA64" s="10"/>
      <c r="AB64" s="14">
        <v>0</v>
      </c>
      <c r="AC64" s="10"/>
      <c r="AD64" s="14">
        <v>4928740</v>
      </c>
      <c r="AE64" s="10"/>
      <c r="AF64" s="14">
        <v>987840</v>
      </c>
      <c r="AG64" s="10"/>
      <c r="AH64" s="14">
        <v>4663763332163</v>
      </c>
      <c r="AI64" s="10"/>
      <c r="AJ64" s="14">
        <v>4866159108053</v>
      </c>
      <c r="AK64" s="10"/>
      <c r="AL64" s="15">
        <f t="shared" si="0"/>
        <v>0.78763123774483434</v>
      </c>
      <c r="AM64" s="10"/>
      <c r="AN64" s="10"/>
    </row>
    <row r="65" spans="1:40" ht="21.75" customHeight="1">
      <c r="A65" s="41" t="s">
        <v>262</v>
      </c>
      <c r="B65" s="41"/>
      <c r="D65" s="21" t="s">
        <v>103</v>
      </c>
      <c r="E65" s="10"/>
      <c r="F65" s="21" t="s">
        <v>103</v>
      </c>
      <c r="G65" s="10"/>
      <c r="H65" s="21" t="s">
        <v>109</v>
      </c>
      <c r="I65" s="10"/>
      <c r="J65" s="21" t="s">
        <v>263</v>
      </c>
      <c r="K65" s="10"/>
      <c r="L65" s="15">
        <v>23</v>
      </c>
      <c r="M65" s="10"/>
      <c r="N65" s="15">
        <v>23</v>
      </c>
      <c r="O65" s="10"/>
      <c r="P65" s="14">
        <v>2639000</v>
      </c>
      <c r="Q65" s="10"/>
      <c r="R65" s="14">
        <v>2279101808744</v>
      </c>
      <c r="S65" s="10"/>
      <c r="T65" s="14">
        <v>2311562004342</v>
      </c>
      <c r="U65" s="10"/>
      <c r="V65" s="14">
        <v>0</v>
      </c>
      <c r="W65" s="10"/>
      <c r="X65" s="14">
        <v>0</v>
      </c>
      <c r="Y65" s="10"/>
      <c r="Z65" s="14">
        <v>0</v>
      </c>
      <c r="AA65" s="10"/>
      <c r="AB65" s="14">
        <v>0</v>
      </c>
      <c r="AC65" s="10"/>
      <c r="AD65" s="14">
        <v>2639000</v>
      </c>
      <c r="AE65" s="10"/>
      <c r="AF65" s="14">
        <v>882500</v>
      </c>
      <c r="AG65" s="10"/>
      <c r="AH65" s="14">
        <v>2279101808744</v>
      </c>
      <c r="AI65" s="10"/>
      <c r="AJ65" s="14">
        <v>2327651151109</v>
      </c>
      <c r="AK65" s="10"/>
      <c r="AL65" s="15">
        <f t="shared" si="0"/>
        <v>0.37675109187288874</v>
      </c>
      <c r="AM65" s="10"/>
      <c r="AN65" s="10"/>
    </row>
    <row r="66" spans="1:40" ht="21.75" customHeight="1">
      <c r="A66" s="41" t="s">
        <v>264</v>
      </c>
      <c r="B66" s="41"/>
      <c r="D66" s="21" t="s">
        <v>103</v>
      </c>
      <c r="E66" s="10"/>
      <c r="F66" s="21" t="s">
        <v>103</v>
      </c>
      <c r="G66" s="10"/>
      <c r="H66" s="21" t="s">
        <v>265</v>
      </c>
      <c r="I66" s="10"/>
      <c r="J66" s="21" t="s">
        <v>266</v>
      </c>
      <c r="K66" s="10"/>
      <c r="L66" s="15">
        <v>23</v>
      </c>
      <c r="M66" s="10"/>
      <c r="N66" s="15">
        <v>23</v>
      </c>
      <c r="O66" s="10"/>
      <c r="P66" s="14">
        <v>1290000</v>
      </c>
      <c r="Q66" s="10"/>
      <c r="R66" s="14">
        <v>1103543600413</v>
      </c>
      <c r="S66" s="10"/>
      <c r="T66" s="14">
        <v>1117112739478</v>
      </c>
      <c r="U66" s="10"/>
      <c r="V66" s="14">
        <v>0</v>
      </c>
      <c r="W66" s="10"/>
      <c r="X66" s="14">
        <v>0</v>
      </c>
      <c r="Y66" s="10"/>
      <c r="Z66" s="14">
        <v>0</v>
      </c>
      <c r="AA66" s="10"/>
      <c r="AB66" s="14">
        <v>0</v>
      </c>
      <c r="AC66" s="10"/>
      <c r="AD66" s="14">
        <v>1290000</v>
      </c>
      <c r="AE66" s="10"/>
      <c r="AF66" s="14">
        <v>890000</v>
      </c>
      <c r="AG66" s="10"/>
      <c r="AH66" s="14">
        <v>1103543600413</v>
      </c>
      <c r="AI66" s="10"/>
      <c r="AJ66" s="14">
        <v>1147475720625</v>
      </c>
      <c r="AK66" s="10"/>
      <c r="AL66" s="15">
        <f t="shared" si="0"/>
        <v>0.18572917614270718</v>
      </c>
      <c r="AM66" s="10"/>
      <c r="AN66" s="10"/>
    </row>
    <row r="67" spans="1:40" ht="21.75" customHeight="1">
      <c r="A67" s="41" t="s">
        <v>267</v>
      </c>
      <c r="B67" s="41"/>
      <c r="D67" s="21" t="s">
        <v>103</v>
      </c>
      <c r="E67" s="10"/>
      <c r="F67" s="21" t="s">
        <v>103</v>
      </c>
      <c r="G67" s="10"/>
      <c r="H67" s="21" t="s">
        <v>268</v>
      </c>
      <c r="I67" s="10"/>
      <c r="J67" s="21" t="s">
        <v>269</v>
      </c>
      <c r="K67" s="10"/>
      <c r="L67" s="15">
        <v>23</v>
      </c>
      <c r="M67" s="10"/>
      <c r="N67" s="15">
        <v>23</v>
      </c>
      <c r="O67" s="10"/>
      <c r="P67" s="14">
        <v>1200000</v>
      </c>
      <c r="Q67" s="10"/>
      <c r="R67" s="14">
        <v>1030861868875</v>
      </c>
      <c r="S67" s="10"/>
      <c r="T67" s="14">
        <v>1185734905875</v>
      </c>
      <c r="U67" s="10"/>
      <c r="V67" s="14">
        <v>0</v>
      </c>
      <c r="W67" s="10"/>
      <c r="X67" s="14">
        <v>0</v>
      </c>
      <c r="Y67" s="10"/>
      <c r="Z67" s="14">
        <v>0</v>
      </c>
      <c r="AA67" s="10"/>
      <c r="AB67" s="14">
        <v>0</v>
      </c>
      <c r="AC67" s="10"/>
      <c r="AD67" s="14">
        <v>1200000</v>
      </c>
      <c r="AE67" s="10"/>
      <c r="AF67" s="14">
        <v>927580</v>
      </c>
      <c r="AG67" s="10"/>
      <c r="AH67" s="14">
        <v>1030861868875</v>
      </c>
      <c r="AI67" s="10"/>
      <c r="AJ67" s="14">
        <v>1112490754050</v>
      </c>
      <c r="AK67" s="10"/>
      <c r="AL67" s="15">
        <f t="shared" si="0"/>
        <v>0.18006654738066613</v>
      </c>
      <c r="AM67" s="10"/>
      <c r="AN67" s="10"/>
    </row>
    <row r="68" spans="1:40" ht="21.75" customHeight="1">
      <c r="A68" s="41" t="s">
        <v>270</v>
      </c>
      <c r="B68" s="41"/>
      <c r="D68" s="21" t="s">
        <v>103</v>
      </c>
      <c r="E68" s="10"/>
      <c r="F68" s="21" t="s">
        <v>103</v>
      </c>
      <c r="G68" s="10"/>
      <c r="H68" s="21" t="s">
        <v>268</v>
      </c>
      <c r="I68" s="10"/>
      <c r="J68" s="21" t="s">
        <v>271</v>
      </c>
      <c r="K68" s="10"/>
      <c r="L68" s="15">
        <v>23</v>
      </c>
      <c r="M68" s="10"/>
      <c r="N68" s="15">
        <v>23</v>
      </c>
      <c r="O68" s="10"/>
      <c r="P68" s="14">
        <v>1200000</v>
      </c>
      <c r="Q68" s="10"/>
      <c r="R68" s="14">
        <v>1024321834812</v>
      </c>
      <c r="S68" s="10"/>
      <c r="T68" s="14">
        <v>1110116046000</v>
      </c>
      <c r="U68" s="10"/>
      <c r="V68" s="14">
        <v>0</v>
      </c>
      <c r="W68" s="10"/>
      <c r="X68" s="14">
        <v>0</v>
      </c>
      <c r="Y68" s="10"/>
      <c r="Z68" s="14">
        <v>0</v>
      </c>
      <c r="AA68" s="10"/>
      <c r="AB68" s="14">
        <v>0</v>
      </c>
      <c r="AC68" s="10"/>
      <c r="AD68" s="14">
        <v>1200000</v>
      </c>
      <c r="AE68" s="10"/>
      <c r="AF68" s="14">
        <v>860000</v>
      </c>
      <c r="AG68" s="10"/>
      <c r="AH68" s="14">
        <v>1024321834812</v>
      </c>
      <c r="AI68" s="10"/>
      <c r="AJ68" s="14">
        <v>1031438850000</v>
      </c>
      <c r="AK68" s="10"/>
      <c r="AL68" s="15">
        <f t="shared" si="0"/>
        <v>0.16694757406086039</v>
      </c>
      <c r="AM68" s="10"/>
      <c r="AN68" s="10"/>
    </row>
    <row r="69" spans="1:40" ht="21.75" customHeight="1">
      <c r="A69" s="41" t="s">
        <v>272</v>
      </c>
      <c r="B69" s="41"/>
      <c r="D69" s="21" t="s">
        <v>103</v>
      </c>
      <c r="E69" s="10"/>
      <c r="F69" s="21" t="s">
        <v>103</v>
      </c>
      <c r="G69" s="10"/>
      <c r="H69" s="21" t="s">
        <v>118</v>
      </c>
      <c r="I69" s="10"/>
      <c r="J69" s="21" t="s">
        <v>273</v>
      </c>
      <c r="K69" s="10"/>
      <c r="L69" s="15">
        <v>23</v>
      </c>
      <c r="M69" s="10"/>
      <c r="N69" s="15">
        <v>23</v>
      </c>
      <c r="O69" s="10"/>
      <c r="P69" s="14">
        <v>10604290</v>
      </c>
      <c r="Q69" s="10"/>
      <c r="R69" s="14">
        <v>9744820924224</v>
      </c>
      <c r="S69" s="10"/>
      <c r="T69" s="14">
        <v>9761346513083</v>
      </c>
      <c r="U69" s="10"/>
      <c r="V69" s="14">
        <v>0</v>
      </c>
      <c r="W69" s="10"/>
      <c r="X69" s="14">
        <v>0</v>
      </c>
      <c r="Y69" s="10"/>
      <c r="Z69" s="14">
        <v>1630000</v>
      </c>
      <c r="AA69" s="10"/>
      <c r="AB69" s="14">
        <v>1497687000000</v>
      </c>
      <c r="AC69" s="10"/>
      <c r="AD69" s="14">
        <v>8974290</v>
      </c>
      <c r="AE69" s="10"/>
      <c r="AF69" s="14">
        <v>920930</v>
      </c>
      <c r="AG69" s="10"/>
      <c r="AH69" s="14">
        <v>8246931097891</v>
      </c>
      <c r="AI69" s="10"/>
      <c r="AJ69" s="14">
        <v>8260198962941</v>
      </c>
      <c r="AK69" s="10"/>
      <c r="AL69" s="15">
        <f t="shared" si="0"/>
        <v>1.3369868491215304</v>
      </c>
      <c r="AM69" s="10"/>
      <c r="AN69" s="10"/>
    </row>
    <row r="70" spans="1:40" ht="21.75" customHeight="1">
      <c r="A70" s="41" t="s">
        <v>274</v>
      </c>
      <c r="B70" s="41"/>
      <c r="D70" s="21" t="s">
        <v>103</v>
      </c>
      <c r="E70" s="10"/>
      <c r="F70" s="21" t="s">
        <v>103</v>
      </c>
      <c r="G70" s="10"/>
      <c r="H70" s="21" t="s">
        <v>275</v>
      </c>
      <c r="I70" s="10"/>
      <c r="J70" s="21" t="s">
        <v>276</v>
      </c>
      <c r="K70" s="10"/>
      <c r="L70" s="15">
        <v>23</v>
      </c>
      <c r="M70" s="10"/>
      <c r="N70" s="15">
        <v>23</v>
      </c>
      <c r="O70" s="10"/>
      <c r="P70" s="14">
        <v>4433260</v>
      </c>
      <c r="Q70" s="10"/>
      <c r="R70" s="14">
        <v>4099790182800</v>
      </c>
      <c r="S70" s="10"/>
      <c r="T70" s="14">
        <v>3901805994738</v>
      </c>
      <c r="U70" s="10"/>
      <c r="V70" s="14">
        <v>0</v>
      </c>
      <c r="W70" s="10"/>
      <c r="X70" s="14">
        <v>0</v>
      </c>
      <c r="Y70" s="10"/>
      <c r="Z70" s="14">
        <v>4433260</v>
      </c>
      <c r="AA70" s="10"/>
      <c r="AB70" s="14">
        <v>3542007379244</v>
      </c>
      <c r="AC70" s="10"/>
      <c r="AD70" s="14">
        <v>0</v>
      </c>
      <c r="AE70" s="10"/>
      <c r="AF70" s="14">
        <v>0</v>
      </c>
      <c r="AG70" s="10"/>
      <c r="AH70" s="14">
        <v>0</v>
      </c>
      <c r="AI70" s="10"/>
      <c r="AJ70" s="14">
        <v>0</v>
      </c>
      <c r="AK70" s="10"/>
      <c r="AL70" s="15">
        <f t="shared" si="0"/>
        <v>0</v>
      </c>
      <c r="AM70" s="10"/>
      <c r="AN70" s="10"/>
    </row>
    <row r="71" spans="1:40" ht="21.75" customHeight="1">
      <c r="A71" s="41" t="s">
        <v>277</v>
      </c>
      <c r="B71" s="41"/>
      <c r="D71" s="21" t="s">
        <v>103</v>
      </c>
      <c r="E71" s="10"/>
      <c r="F71" s="21" t="s">
        <v>103</v>
      </c>
      <c r="G71" s="10"/>
      <c r="H71" s="21" t="s">
        <v>278</v>
      </c>
      <c r="I71" s="10"/>
      <c r="J71" s="21" t="s">
        <v>279</v>
      </c>
      <c r="K71" s="10"/>
      <c r="L71" s="15">
        <v>23</v>
      </c>
      <c r="M71" s="10"/>
      <c r="N71" s="15">
        <v>23</v>
      </c>
      <c r="O71" s="10"/>
      <c r="P71" s="14">
        <v>129000</v>
      </c>
      <c r="Q71" s="10"/>
      <c r="R71" s="14">
        <v>124125090000</v>
      </c>
      <c r="S71" s="10"/>
      <c r="T71" s="14">
        <v>109435661985</v>
      </c>
      <c r="U71" s="10"/>
      <c r="V71" s="14">
        <v>0</v>
      </c>
      <c r="W71" s="10"/>
      <c r="X71" s="14">
        <v>0</v>
      </c>
      <c r="Y71" s="10"/>
      <c r="Z71" s="14">
        <v>0</v>
      </c>
      <c r="AA71" s="10"/>
      <c r="AB71" s="14">
        <v>0</v>
      </c>
      <c r="AC71" s="10"/>
      <c r="AD71" s="14">
        <v>129000</v>
      </c>
      <c r="AE71" s="10"/>
      <c r="AF71" s="14">
        <v>867200</v>
      </c>
      <c r="AG71" s="10"/>
      <c r="AH71" s="14">
        <v>124125090000</v>
      </c>
      <c r="AI71" s="10"/>
      <c r="AJ71" s="14">
        <v>111807971340</v>
      </c>
      <c r="AK71" s="10"/>
      <c r="AL71" s="15">
        <f t="shared" si="0"/>
        <v>1.8097117028197267E-2</v>
      </c>
      <c r="AM71" s="10"/>
      <c r="AN71" s="10"/>
    </row>
    <row r="72" spans="1:40" ht="21.75" customHeight="1">
      <c r="A72" s="41" t="s">
        <v>280</v>
      </c>
      <c r="B72" s="41"/>
      <c r="D72" s="21" t="s">
        <v>103</v>
      </c>
      <c r="E72" s="10"/>
      <c r="F72" s="21" t="s">
        <v>103</v>
      </c>
      <c r="G72" s="10"/>
      <c r="H72" s="21" t="s">
        <v>281</v>
      </c>
      <c r="I72" s="10"/>
      <c r="J72" s="21" t="s">
        <v>282</v>
      </c>
      <c r="K72" s="10"/>
      <c r="L72" s="15">
        <v>23</v>
      </c>
      <c r="M72" s="10"/>
      <c r="N72" s="15">
        <v>23</v>
      </c>
      <c r="O72" s="10"/>
      <c r="P72" s="14">
        <v>23610000</v>
      </c>
      <c r="Q72" s="10"/>
      <c r="R72" s="14">
        <v>19999802700000</v>
      </c>
      <c r="S72" s="10"/>
      <c r="T72" s="14">
        <v>20010393429000</v>
      </c>
      <c r="U72" s="10"/>
      <c r="V72" s="14">
        <v>0</v>
      </c>
      <c r="W72" s="10"/>
      <c r="X72" s="14">
        <v>0</v>
      </c>
      <c r="Y72" s="10"/>
      <c r="Z72" s="14">
        <v>0</v>
      </c>
      <c r="AA72" s="10"/>
      <c r="AB72" s="14">
        <v>0</v>
      </c>
      <c r="AC72" s="10"/>
      <c r="AD72" s="14">
        <v>23610000</v>
      </c>
      <c r="AE72" s="10"/>
      <c r="AF72" s="14">
        <v>844940</v>
      </c>
      <c r="AG72" s="10"/>
      <c r="AH72" s="14">
        <v>19999802700000</v>
      </c>
      <c r="AI72" s="10"/>
      <c r="AJ72" s="14">
        <v>19938186113088</v>
      </c>
      <c r="AK72" s="10"/>
      <c r="AL72" s="15">
        <f t="shared" si="0"/>
        <v>3.2271731889427837</v>
      </c>
      <c r="AM72" s="10"/>
      <c r="AN72" s="10"/>
    </row>
    <row r="73" spans="1:40" ht="21.75" customHeight="1">
      <c r="A73" s="41" t="s">
        <v>283</v>
      </c>
      <c r="B73" s="41"/>
      <c r="D73" s="21" t="s">
        <v>103</v>
      </c>
      <c r="E73" s="10"/>
      <c r="F73" s="21" t="s">
        <v>103</v>
      </c>
      <c r="G73" s="10"/>
      <c r="H73" s="21" t="s">
        <v>284</v>
      </c>
      <c r="I73" s="10"/>
      <c r="J73" s="21" t="s">
        <v>285</v>
      </c>
      <c r="K73" s="10"/>
      <c r="L73" s="15">
        <v>23</v>
      </c>
      <c r="M73" s="10"/>
      <c r="N73" s="15">
        <v>23</v>
      </c>
      <c r="O73" s="10"/>
      <c r="P73" s="14">
        <v>59354822</v>
      </c>
      <c r="Q73" s="10"/>
      <c r="R73" s="14">
        <v>54767287807620</v>
      </c>
      <c r="S73" s="10"/>
      <c r="T73" s="14">
        <v>54737508094874</v>
      </c>
      <c r="U73" s="10"/>
      <c r="V73" s="14">
        <v>0</v>
      </c>
      <c r="W73" s="10"/>
      <c r="X73" s="14">
        <v>0</v>
      </c>
      <c r="Y73" s="10"/>
      <c r="Z73" s="14">
        <v>0</v>
      </c>
      <c r="AA73" s="10"/>
      <c r="AB73" s="14">
        <v>0</v>
      </c>
      <c r="AC73" s="10"/>
      <c r="AD73" s="14">
        <v>59354822</v>
      </c>
      <c r="AE73" s="10"/>
      <c r="AF73" s="14">
        <v>922710</v>
      </c>
      <c r="AG73" s="10"/>
      <c r="AH73" s="14">
        <v>54767287807620</v>
      </c>
      <c r="AI73" s="10"/>
      <c r="AJ73" s="14">
        <v>54737508094874</v>
      </c>
      <c r="AK73" s="10"/>
      <c r="AL73" s="15">
        <f t="shared" si="0"/>
        <v>8.8597537183866226</v>
      </c>
      <c r="AM73" s="10"/>
      <c r="AN73" s="10"/>
    </row>
    <row r="74" spans="1:40" ht="21.75" customHeight="1">
      <c r="A74" s="41" t="s">
        <v>286</v>
      </c>
      <c r="B74" s="41"/>
      <c r="D74" s="21" t="s">
        <v>103</v>
      </c>
      <c r="E74" s="10"/>
      <c r="F74" s="21" t="s">
        <v>103</v>
      </c>
      <c r="G74" s="10"/>
      <c r="H74" s="21" t="s">
        <v>287</v>
      </c>
      <c r="I74" s="10"/>
      <c r="J74" s="21" t="s">
        <v>288</v>
      </c>
      <c r="K74" s="10"/>
      <c r="L74" s="15">
        <v>23</v>
      </c>
      <c r="M74" s="10"/>
      <c r="N74" s="15">
        <v>23</v>
      </c>
      <c r="O74" s="10"/>
      <c r="P74" s="14">
        <v>1500000</v>
      </c>
      <c r="Q74" s="10"/>
      <c r="R74" s="14">
        <v>1500000000000</v>
      </c>
      <c r="S74" s="10"/>
      <c r="T74" s="14">
        <v>1349265937500</v>
      </c>
      <c r="U74" s="10"/>
      <c r="V74" s="14">
        <v>0</v>
      </c>
      <c r="W74" s="10"/>
      <c r="X74" s="14">
        <v>0</v>
      </c>
      <c r="Y74" s="10"/>
      <c r="Z74" s="14">
        <v>0</v>
      </c>
      <c r="AA74" s="10"/>
      <c r="AB74" s="14">
        <v>0</v>
      </c>
      <c r="AC74" s="10"/>
      <c r="AD74" s="14">
        <v>1500000</v>
      </c>
      <c r="AE74" s="10"/>
      <c r="AF74" s="14">
        <v>900000</v>
      </c>
      <c r="AG74" s="10"/>
      <c r="AH74" s="14">
        <v>1500000000000</v>
      </c>
      <c r="AI74" s="10"/>
      <c r="AJ74" s="14">
        <v>1349265937500</v>
      </c>
      <c r="AK74" s="10"/>
      <c r="AL74" s="15">
        <f t="shared" ref="AL74:AL85" si="1">AJ74/617822005382355*100</f>
        <v>0.21839072188193945</v>
      </c>
      <c r="AM74" s="10"/>
      <c r="AN74" s="10"/>
    </row>
    <row r="75" spans="1:40" ht="21.75" customHeight="1">
      <c r="A75" s="41" t="s">
        <v>289</v>
      </c>
      <c r="B75" s="41"/>
      <c r="D75" s="21" t="s">
        <v>103</v>
      </c>
      <c r="E75" s="10"/>
      <c r="F75" s="21" t="s">
        <v>103</v>
      </c>
      <c r="G75" s="10"/>
      <c r="H75" s="21" t="s">
        <v>290</v>
      </c>
      <c r="I75" s="10"/>
      <c r="J75" s="21" t="s">
        <v>291</v>
      </c>
      <c r="K75" s="10"/>
      <c r="L75" s="15">
        <v>23</v>
      </c>
      <c r="M75" s="10"/>
      <c r="N75" s="15">
        <v>23</v>
      </c>
      <c r="O75" s="10"/>
      <c r="P75" s="14">
        <v>1000000</v>
      </c>
      <c r="Q75" s="10"/>
      <c r="R75" s="14">
        <v>1000000000000</v>
      </c>
      <c r="S75" s="10"/>
      <c r="T75" s="14">
        <v>899510625000</v>
      </c>
      <c r="U75" s="10"/>
      <c r="V75" s="14">
        <v>0</v>
      </c>
      <c r="W75" s="10"/>
      <c r="X75" s="14">
        <v>0</v>
      </c>
      <c r="Y75" s="10"/>
      <c r="Z75" s="14">
        <v>0</v>
      </c>
      <c r="AA75" s="10"/>
      <c r="AB75" s="14">
        <v>0</v>
      </c>
      <c r="AC75" s="10"/>
      <c r="AD75" s="14">
        <v>1000000</v>
      </c>
      <c r="AE75" s="10"/>
      <c r="AF75" s="14">
        <v>900000</v>
      </c>
      <c r="AG75" s="10"/>
      <c r="AH75" s="14">
        <v>1000000000000</v>
      </c>
      <c r="AI75" s="10"/>
      <c r="AJ75" s="14">
        <v>899510625000</v>
      </c>
      <c r="AK75" s="10"/>
      <c r="AL75" s="15">
        <f t="shared" si="1"/>
        <v>0.14559381458795964</v>
      </c>
      <c r="AM75" s="10"/>
      <c r="AN75" s="10"/>
    </row>
    <row r="76" spans="1:40" ht="21.75" customHeight="1">
      <c r="A76" s="41" t="s">
        <v>292</v>
      </c>
      <c r="B76" s="41"/>
      <c r="D76" s="21" t="s">
        <v>103</v>
      </c>
      <c r="E76" s="10"/>
      <c r="F76" s="21" t="s">
        <v>103</v>
      </c>
      <c r="G76" s="10"/>
      <c r="H76" s="21" t="s">
        <v>293</v>
      </c>
      <c r="I76" s="10"/>
      <c r="J76" s="21" t="s">
        <v>294</v>
      </c>
      <c r="K76" s="10"/>
      <c r="L76" s="15">
        <v>18</v>
      </c>
      <c r="M76" s="10"/>
      <c r="N76" s="15">
        <v>18</v>
      </c>
      <c r="O76" s="10"/>
      <c r="P76" s="14">
        <v>4999799</v>
      </c>
      <c r="Q76" s="10"/>
      <c r="R76" s="14">
        <v>4999799724971</v>
      </c>
      <c r="S76" s="10"/>
      <c r="T76" s="14">
        <v>4497372323364</v>
      </c>
      <c r="U76" s="10"/>
      <c r="V76" s="14">
        <v>0</v>
      </c>
      <c r="W76" s="10"/>
      <c r="X76" s="14">
        <v>0</v>
      </c>
      <c r="Y76" s="10"/>
      <c r="Z76" s="14">
        <v>200</v>
      </c>
      <c r="AA76" s="10"/>
      <c r="AB76" s="14">
        <v>168126037</v>
      </c>
      <c r="AC76" s="10"/>
      <c r="AD76" s="14">
        <v>4999599</v>
      </c>
      <c r="AE76" s="10"/>
      <c r="AF76" s="14">
        <v>759449</v>
      </c>
      <c r="AG76" s="10"/>
      <c r="AH76" s="14">
        <v>4999599724942</v>
      </c>
      <c r="AI76" s="10"/>
      <c r="AJ76" s="14">
        <v>3794875874575</v>
      </c>
      <c r="AK76" s="10"/>
      <c r="AL76" s="15">
        <f t="shared" si="1"/>
        <v>0.61423449497018867</v>
      </c>
      <c r="AM76" s="10"/>
      <c r="AN76" s="10"/>
    </row>
    <row r="77" spans="1:40" ht="21.75" customHeight="1">
      <c r="A77" s="41" t="s">
        <v>295</v>
      </c>
      <c r="B77" s="41"/>
      <c r="D77" s="21" t="s">
        <v>103</v>
      </c>
      <c r="E77" s="10"/>
      <c r="F77" s="21" t="s">
        <v>103</v>
      </c>
      <c r="G77" s="10"/>
      <c r="H77" s="21" t="s">
        <v>296</v>
      </c>
      <c r="I77" s="10"/>
      <c r="J77" s="21" t="s">
        <v>297</v>
      </c>
      <c r="K77" s="10"/>
      <c r="L77" s="15">
        <v>20.5</v>
      </c>
      <c r="M77" s="10"/>
      <c r="N77" s="15">
        <v>20.5</v>
      </c>
      <c r="O77" s="10"/>
      <c r="P77" s="14">
        <v>15999999</v>
      </c>
      <c r="Q77" s="10"/>
      <c r="R77" s="14">
        <v>16000624000000</v>
      </c>
      <c r="S77" s="10"/>
      <c r="T77" s="14">
        <f>14392169100489+25</f>
        <v>14392169100514</v>
      </c>
      <c r="U77" s="10"/>
      <c r="V77" s="14">
        <v>0</v>
      </c>
      <c r="W77" s="10"/>
      <c r="X77" s="14">
        <v>0</v>
      </c>
      <c r="Y77" s="10"/>
      <c r="Z77" s="14">
        <v>500</v>
      </c>
      <c r="AA77" s="10"/>
      <c r="AB77" s="14">
        <v>447899637</v>
      </c>
      <c r="AC77" s="10"/>
      <c r="AD77" s="14">
        <v>15999499</v>
      </c>
      <c r="AE77" s="10"/>
      <c r="AF77" s="14">
        <v>748590</v>
      </c>
      <c r="AG77" s="10"/>
      <c r="AH77" s="14">
        <v>16000123980470</v>
      </c>
      <c r="AI77" s="10"/>
      <c r="AJ77" s="14">
        <v>11970552427339</v>
      </c>
      <c r="AK77" s="10"/>
      <c r="AL77" s="15">
        <f t="shared" si="1"/>
        <v>1.9375406384126308</v>
      </c>
      <c r="AM77" s="10"/>
      <c r="AN77" s="10"/>
    </row>
    <row r="78" spans="1:40" ht="21.75" customHeight="1">
      <c r="A78" s="41" t="s">
        <v>298</v>
      </c>
      <c r="B78" s="41"/>
      <c r="D78" s="21" t="s">
        <v>103</v>
      </c>
      <c r="E78" s="10"/>
      <c r="F78" s="21" t="s">
        <v>103</v>
      </c>
      <c r="G78" s="10"/>
      <c r="H78" s="21" t="s">
        <v>299</v>
      </c>
      <c r="I78" s="10"/>
      <c r="J78" s="21" t="s">
        <v>294</v>
      </c>
      <c r="K78" s="10"/>
      <c r="L78" s="15">
        <v>18</v>
      </c>
      <c r="M78" s="10"/>
      <c r="N78" s="15">
        <v>18</v>
      </c>
      <c r="O78" s="10"/>
      <c r="P78" s="14">
        <v>5999790</v>
      </c>
      <c r="Q78" s="10"/>
      <c r="R78" s="14">
        <v>5999790543732</v>
      </c>
      <c r="S78" s="10"/>
      <c r="T78" s="14">
        <v>5396874852768</v>
      </c>
      <c r="U78" s="10"/>
      <c r="V78" s="14">
        <v>0</v>
      </c>
      <c r="W78" s="10"/>
      <c r="X78" s="14">
        <v>0</v>
      </c>
      <c r="Y78" s="10"/>
      <c r="Z78" s="14">
        <v>200</v>
      </c>
      <c r="AA78" s="10"/>
      <c r="AB78" s="14">
        <v>168235979</v>
      </c>
      <c r="AC78" s="10"/>
      <c r="AD78" s="14">
        <v>5999590</v>
      </c>
      <c r="AE78" s="10"/>
      <c r="AF78" s="14">
        <v>760284</v>
      </c>
      <c r="AG78" s="10"/>
      <c r="AH78" s="14">
        <v>5999590543714</v>
      </c>
      <c r="AI78" s="10"/>
      <c r="AJ78" s="14">
        <v>4558912026505</v>
      </c>
      <c r="AK78" s="10"/>
      <c r="AL78" s="15">
        <f t="shared" si="1"/>
        <v>0.73790055821718425</v>
      </c>
      <c r="AM78" s="10"/>
      <c r="AN78" s="10"/>
    </row>
    <row r="79" spans="1:40" ht="21.75" customHeight="1">
      <c r="A79" s="41" t="s">
        <v>300</v>
      </c>
      <c r="B79" s="41"/>
      <c r="D79" s="21" t="s">
        <v>103</v>
      </c>
      <c r="E79" s="10"/>
      <c r="F79" s="21" t="s">
        <v>103</v>
      </c>
      <c r="G79" s="10"/>
      <c r="H79" s="21" t="s">
        <v>301</v>
      </c>
      <c r="I79" s="10"/>
      <c r="J79" s="21" t="s">
        <v>302</v>
      </c>
      <c r="K79" s="10"/>
      <c r="L79" s="15">
        <v>18</v>
      </c>
      <c r="M79" s="10"/>
      <c r="N79" s="15">
        <v>18</v>
      </c>
      <c r="O79" s="10"/>
      <c r="P79" s="14">
        <v>0</v>
      </c>
      <c r="Q79" s="10"/>
      <c r="R79" s="14">
        <v>0</v>
      </c>
      <c r="S79" s="10"/>
      <c r="T79" s="14">
        <v>0</v>
      </c>
      <c r="U79" s="10"/>
      <c r="V79" s="14">
        <v>1800000</v>
      </c>
      <c r="W79" s="10"/>
      <c r="X79" s="14">
        <v>1800873749977</v>
      </c>
      <c r="Y79" s="10"/>
      <c r="Z79" s="14">
        <v>200</v>
      </c>
      <c r="AA79" s="10"/>
      <c r="AB79" s="14">
        <v>185149275</v>
      </c>
      <c r="AC79" s="10"/>
      <c r="AD79" s="14">
        <v>1799800</v>
      </c>
      <c r="AE79" s="10"/>
      <c r="AF79" s="14">
        <v>816887</v>
      </c>
      <c r="AG79" s="10"/>
      <c r="AH79" s="14">
        <v>1800673652893</v>
      </c>
      <c r="AI79" s="10"/>
      <c r="AJ79" s="14">
        <v>1469433783285</v>
      </c>
      <c r="AK79" s="10"/>
      <c r="AL79" s="15">
        <f t="shared" si="1"/>
        <v>0.2378409591247245</v>
      </c>
      <c r="AM79" s="10"/>
      <c r="AN79" s="10"/>
    </row>
    <row r="80" spans="1:40" ht="21.75" customHeight="1">
      <c r="A80" s="41" t="s">
        <v>303</v>
      </c>
      <c r="B80" s="41"/>
      <c r="D80" s="21" t="s">
        <v>103</v>
      </c>
      <c r="E80" s="10"/>
      <c r="F80" s="21" t="s">
        <v>103</v>
      </c>
      <c r="G80" s="10"/>
      <c r="H80" s="21" t="s">
        <v>304</v>
      </c>
      <c r="I80" s="10"/>
      <c r="J80" s="21" t="s">
        <v>305</v>
      </c>
      <c r="K80" s="10"/>
      <c r="L80" s="15">
        <v>23</v>
      </c>
      <c r="M80" s="10"/>
      <c r="N80" s="15">
        <v>23</v>
      </c>
      <c r="O80" s="10"/>
      <c r="P80" s="14">
        <v>0</v>
      </c>
      <c r="Q80" s="10"/>
      <c r="R80" s="14">
        <v>0</v>
      </c>
      <c r="S80" s="10"/>
      <c r="T80" s="14">
        <v>0</v>
      </c>
      <c r="U80" s="10"/>
      <c r="V80" s="14">
        <v>210504</v>
      </c>
      <c r="W80" s="10"/>
      <c r="X80" s="14">
        <v>199999850400</v>
      </c>
      <c r="Y80" s="10"/>
      <c r="Z80" s="14">
        <v>0</v>
      </c>
      <c r="AA80" s="10"/>
      <c r="AB80" s="14">
        <v>0</v>
      </c>
      <c r="AC80" s="10"/>
      <c r="AD80" s="14">
        <v>210504</v>
      </c>
      <c r="AE80" s="10"/>
      <c r="AF80" s="14">
        <v>809000</v>
      </c>
      <c r="AG80" s="10"/>
      <c r="AH80" s="14">
        <v>199999850400</v>
      </c>
      <c r="AI80" s="10"/>
      <c r="AJ80" s="14">
        <v>170205136606</v>
      </c>
      <c r="AK80" s="10"/>
      <c r="AL80" s="15">
        <f t="shared" si="1"/>
        <v>2.7549218888806688E-2</v>
      </c>
      <c r="AM80" s="10"/>
      <c r="AN80" s="10"/>
    </row>
    <row r="81" spans="1:40" ht="21.75" customHeight="1">
      <c r="A81" s="41" t="s">
        <v>306</v>
      </c>
      <c r="B81" s="41"/>
      <c r="D81" s="21" t="s">
        <v>103</v>
      </c>
      <c r="E81" s="10"/>
      <c r="F81" s="21" t="s">
        <v>103</v>
      </c>
      <c r="G81" s="10"/>
      <c r="H81" s="21" t="s">
        <v>307</v>
      </c>
      <c r="I81" s="10"/>
      <c r="J81" s="21" t="s">
        <v>308</v>
      </c>
      <c r="K81" s="10"/>
      <c r="L81" s="15">
        <v>18</v>
      </c>
      <c r="M81" s="10"/>
      <c r="N81" s="15">
        <v>18</v>
      </c>
      <c r="O81" s="10"/>
      <c r="P81" s="14">
        <v>0</v>
      </c>
      <c r="Q81" s="10"/>
      <c r="R81" s="14">
        <v>0</v>
      </c>
      <c r="S81" s="10"/>
      <c r="T81" s="14">
        <v>0</v>
      </c>
      <c r="U81" s="10"/>
      <c r="V81" s="14">
        <v>1200000</v>
      </c>
      <c r="W81" s="10"/>
      <c r="X81" s="14">
        <v>1200607499968</v>
      </c>
      <c r="Y81" s="10"/>
      <c r="Z81" s="14">
        <v>0</v>
      </c>
      <c r="AA81" s="10"/>
      <c r="AB81" s="14">
        <v>0</v>
      </c>
      <c r="AC81" s="10"/>
      <c r="AD81" s="14">
        <v>1200000</v>
      </c>
      <c r="AE81" s="10"/>
      <c r="AF81" s="14">
        <v>902123</v>
      </c>
      <c r="AG81" s="10"/>
      <c r="AH81" s="14">
        <v>1200607499968</v>
      </c>
      <c r="AI81" s="10"/>
      <c r="AJ81" s="14">
        <f>1081958964742+25</f>
        <v>1081958964767</v>
      </c>
      <c r="AK81" s="10"/>
      <c r="AL81" s="15">
        <f t="shared" si="1"/>
        <v>0.17512470506734409</v>
      </c>
      <c r="AM81" s="10"/>
      <c r="AN81" s="10"/>
    </row>
    <row r="82" spans="1:40" ht="21.75" customHeight="1">
      <c r="A82" s="41" t="s">
        <v>309</v>
      </c>
      <c r="B82" s="41"/>
      <c r="D82" s="21" t="s">
        <v>103</v>
      </c>
      <c r="E82" s="10"/>
      <c r="F82" s="21" t="s">
        <v>103</v>
      </c>
      <c r="G82" s="10"/>
      <c r="H82" s="21" t="s">
        <v>310</v>
      </c>
      <c r="I82" s="10"/>
      <c r="J82" s="21" t="s">
        <v>311</v>
      </c>
      <c r="K82" s="10"/>
      <c r="L82" s="15">
        <v>23</v>
      </c>
      <c r="M82" s="10"/>
      <c r="N82" s="15">
        <v>23</v>
      </c>
      <c r="O82" s="10"/>
      <c r="P82" s="14">
        <v>0</v>
      </c>
      <c r="Q82" s="10"/>
      <c r="R82" s="14">
        <v>0</v>
      </c>
      <c r="S82" s="10"/>
      <c r="T82" s="14">
        <v>0</v>
      </c>
      <c r="U82" s="10"/>
      <c r="V82" s="14">
        <v>13216373</v>
      </c>
      <c r="W82" s="10"/>
      <c r="X82" s="14">
        <v>11182500288361</v>
      </c>
      <c r="Y82" s="10"/>
      <c r="Z82" s="14">
        <v>13216373</v>
      </c>
      <c r="AA82" s="10"/>
      <c r="AB82" s="14">
        <v>10539959187443</v>
      </c>
      <c r="AC82" s="10"/>
      <c r="AD82" s="14">
        <v>0</v>
      </c>
      <c r="AE82" s="10"/>
      <c r="AF82" s="14">
        <v>0</v>
      </c>
      <c r="AG82" s="10"/>
      <c r="AH82" s="14">
        <v>0</v>
      </c>
      <c r="AI82" s="10"/>
      <c r="AJ82" s="14">
        <v>0</v>
      </c>
      <c r="AK82" s="10"/>
      <c r="AL82" s="15">
        <f t="shared" si="1"/>
        <v>0</v>
      </c>
      <c r="AM82" s="10"/>
      <c r="AN82" s="10"/>
    </row>
    <row r="83" spans="1:40" ht="21.75" customHeight="1">
      <c r="A83" s="41" t="s">
        <v>312</v>
      </c>
      <c r="B83" s="41"/>
      <c r="D83" s="21" t="s">
        <v>313</v>
      </c>
      <c r="E83" s="10"/>
      <c r="F83" s="21" t="s">
        <v>313</v>
      </c>
      <c r="G83" s="10"/>
      <c r="H83" s="21" t="s">
        <v>314</v>
      </c>
      <c r="I83" s="10"/>
      <c r="J83" s="21" t="s">
        <v>315</v>
      </c>
      <c r="K83" s="10"/>
      <c r="L83" s="15">
        <v>23</v>
      </c>
      <c r="M83" s="10"/>
      <c r="N83" s="15">
        <v>23</v>
      </c>
      <c r="O83" s="10"/>
      <c r="P83" s="14">
        <v>10999999</v>
      </c>
      <c r="Q83" s="10"/>
      <c r="R83" s="14">
        <v>10999999000000</v>
      </c>
      <c r="S83" s="10"/>
      <c r="T83" s="14">
        <v>10999999000000</v>
      </c>
      <c r="U83" s="10"/>
      <c r="V83" s="14">
        <v>0</v>
      </c>
      <c r="W83" s="10"/>
      <c r="X83" s="14">
        <v>0</v>
      </c>
      <c r="Y83" s="10"/>
      <c r="Z83" s="14">
        <v>0</v>
      </c>
      <c r="AA83" s="10"/>
      <c r="AB83" s="14">
        <v>0</v>
      </c>
      <c r="AC83" s="10"/>
      <c r="AD83" s="14">
        <v>10999999</v>
      </c>
      <c r="AE83" s="10"/>
      <c r="AF83" s="14">
        <v>1000000</v>
      </c>
      <c r="AG83" s="10"/>
      <c r="AH83" s="14">
        <v>10999999000000</v>
      </c>
      <c r="AI83" s="10"/>
      <c r="AJ83" s="14">
        <v>10999999000000</v>
      </c>
      <c r="AK83" s="10"/>
      <c r="AL83" s="15">
        <f t="shared" si="1"/>
        <v>1.7804479128567732</v>
      </c>
      <c r="AM83" s="10"/>
      <c r="AN83" s="10"/>
    </row>
    <row r="84" spans="1:40" ht="21.75" customHeight="1">
      <c r="A84" s="41" t="s">
        <v>316</v>
      </c>
      <c r="B84" s="41"/>
      <c r="D84" s="21" t="s">
        <v>313</v>
      </c>
      <c r="E84" s="10"/>
      <c r="F84" s="21" t="s">
        <v>313</v>
      </c>
      <c r="G84" s="10"/>
      <c r="H84" s="21" t="s">
        <v>314</v>
      </c>
      <c r="I84" s="10"/>
      <c r="J84" s="21" t="s">
        <v>315</v>
      </c>
      <c r="K84" s="10"/>
      <c r="L84" s="15">
        <v>23</v>
      </c>
      <c r="M84" s="10"/>
      <c r="N84" s="15">
        <v>23</v>
      </c>
      <c r="O84" s="10"/>
      <c r="P84" s="14">
        <v>20036430</v>
      </c>
      <c r="Q84" s="10"/>
      <c r="R84" s="14">
        <v>20036430000000</v>
      </c>
      <c r="S84" s="10"/>
      <c r="T84" s="14">
        <v>20036430000000</v>
      </c>
      <c r="U84" s="10"/>
      <c r="V84" s="14">
        <v>0</v>
      </c>
      <c r="W84" s="10"/>
      <c r="X84" s="14">
        <v>0</v>
      </c>
      <c r="Y84" s="10"/>
      <c r="Z84" s="14">
        <v>0</v>
      </c>
      <c r="AA84" s="10"/>
      <c r="AB84" s="14">
        <v>0</v>
      </c>
      <c r="AC84" s="10"/>
      <c r="AD84" s="14">
        <v>20036430</v>
      </c>
      <c r="AE84" s="10"/>
      <c r="AF84" s="14">
        <v>1000000</v>
      </c>
      <c r="AG84" s="10"/>
      <c r="AH84" s="14">
        <v>20036430000000</v>
      </c>
      <c r="AI84" s="10"/>
      <c r="AJ84" s="14">
        <v>20036430000000</v>
      </c>
      <c r="AK84" s="10"/>
      <c r="AL84" s="15">
        <f t="shared" si="1"/>
        <v>3.2430748379705157</v>
      </c>
      <c r="AM84" s="10"/>
      <c r="AN84" s="10"/>
    </row>
    <row r="85" spans="1:40" ht="21.75" customHeight="1">
      <c r="A85" s="38" t="s">
        <v>317</v>
      </c>
      <c r="B85" s="38"/>
      <c r="D85" s="21" t="s">
        <v>313</v>
      </c>
      <c r="E85" s="10"/>
      <c r="F85" s="21" t="s">
        <v>313</v>
      </c>
      <c r="G85" s="10"/>
      <c r="H85" s="21" t="s">
        <v>314</v>
      </c>
      <c r="I85" s="10"/>
      <c r="J85" s="21" t="s">
        <v>315</v>
      </c>
      <c r="K85" s="10"/>
      <c r="L85" s="15">
        <v>23</v>
      </c>
      <c r="M85" s="10"/>
      <c r="N85" s="15">
        <v>23</v>
      </c>
      <c r="O85" s="10"/>
      <c r="P85" s="14">
        <v>3999999</v>
      </c>
      <c r="Q85" s="10"/>
      <c r="R85" s="16">
        <v>3999999000000</v>
      </c>
      <c r="S85" s="10"/>
      <c r="T85" s="16">
        <v>3999999000000</v>
      </c>
      <c r="U85" s="10"/>
      <c r="V85" s="14">
        <v>0</v>
      </c>
      <c r="W85" s="10"/>
      <c r="X85" s="16">
        <v>0</v>
      </c>
      <c r="Y85" s="10"/>
      <c r="Z85" s="14">
        <v>0</v>
      </c>
      <c r="AA85" s="10"/>
      <c r="AB85" s="16">
        <v>0</v>
      </c>
      <c r="AC85" s="10"/>
      <c r="AD85" s="14">
        <v>3999999</v>
      </c>
      <c r="AE85" s="10"/>
      <c r="AF85" s="14">
        <v>1000000</v>
      </c>
      <c r="AG85" s="10"/>
      <c r="AH85" s="16">
        <v>3999999000000</v>
      </c>
      <c r="AI85" s="10"/>
      <c r="AJ85" s="16">
        <v>3999999000000</v>
      </c>
      <c r="AK85" s="10"/>
      <c r="AL85" s="15">
        <f t="shared" si="1"/>
        <v>0.64743550167406194</v>
      </c>
      <c r="AM85" s="10"/>
      <c r="AN85" s="10"/>
    </row>
    <row r="86" spans="1:40" ht="21.75" customHeight="1">
      <c r="A86" s="39" t="s">
        <v>55</v>
      </c>
      <c r="B86" s="39"/>
      <c r="D86" s="14"/>
      <c r="E86" s="10"/>
      <c r="F86" s="14"/>
      <c r="G86" s="10"/>
      <c r="H86" s="14"/>
      <c r="I86" s="10"/>
      <c r="J86" s="14"/>
      <c r="K86" s="10"/>
      <c r="L86" s="14"/>
      <c r="M86" s="10"/>
      <c r="N86" s="14"/>
      <c r="O86" s="10"/>
      <c r="P86" s="14"/>
      <c r="Q86" s="10"/>
      <c r="R86" s="17">
        <v>372234255752821</v>
      </c>
      <c r="S86" s="10"/>
      <c r="T86" s="17">
        <f>SUM(T9:T85)</f>
        <v>364995303622891</v>
      </c>
      <c r="U86" s="10"/>
      <c r="V86" s="14"/>
      <c r="W86" s="10"/>
      <c r="X86" s="17">
        <v>20370284926643</v>
      </c>
      <c r="Y86" s="10"/>
      <c r="Z86" s="14"/>
      <c r="AA86" s="10"/>
      <c r="AB86" s="17">
        <v>19251140202870</v>
      </c>
      <c r="AC86" s="10"/>
      <c r="AD86" s="14"/>
      <c r="AE86" s="10"/>
      <c r="AF86" s="14"/>
      <c r="AG86" s="10"/>
      <c r="AH86" s="17">
        <v>373453753852925</v>
      </c>
      <c r="AI86" s="10"/>
      <c r="AJ86" s="17">
        <f>SUM(AJ9:AJ85)</f>
        <v>355517266681178</v>
      </c>
      <c r="AK86" s="10"/>
      <c r="AL86" s="18">
        <f>SUM(AL9:AL85)</f>
        <v>57.543639362789797</v>
      </c>
      <c r="AM86" s="10"/>
      <c r="AN86" s="10"/>
    </row>
    <row r="89" spans="1:40" ht="18.75">
      <c r="P89" s="14"/>
      <c r="Q89" s="14"/>
      <c r="R89" s="14"/>
      <c r="S89" s="14"/>
      <c r="T89" s="14"/>
    </row>
    <row r="90" spans="1:40" ht="18.75">
      <c r="P90" s="14"/>
      <c r="Q90" s="14"/>
      <c r="R90" s="14"/>
      <c r="S90" s="14"/>
      <c r="T90" s="14"/>
      <c r="AH90" s="23"/>
    </row>
    <row r="91" spans="1:40" ht="18.75">
      <c r="P91" s="14"/>
      <c r="Q91" s="14"/>
      <c r="R91" s="14"/>
      <c r="S91" s="14"/>
      <c r="T91" s="14"/>
      <c r="AH91" s="23"/>
    </row>
    <row r="92" spans="1:40" ht="18.75">
      <c r="P92" s="14"/>
      <c r="Q92" s="14"/>
      <c r="R92" s="14"/>
      <c r="S92" s="14"/>
      <c r="T92" s="14"/>
    </row>
    <row r="93" spans="1:40">
      <c r="AH93" s="24"/>
    </row>
  </sheetData>
  <mergeCells count="89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6:B86"/>
    <mergeCell ref="A81:B81"/>
    <mergeCell ref="A82:B82"/>
    <mergeCell ref="A83:B83"/>
    <mergeCell ref="A84:B84"/>
    <mergeCell ref="A85:B85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8"/>
  <sheetViews>
    <sheetView rightToLeft="1" workbookViewId="0">
      <selection activeCell="K48" sqref="K48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7" max="17" width="9.140625" style="27"/>
  </cols>
  <sheetData>
    <row r="1" spans="1:13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1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14.45" customHeight="1">
      <c r="A4" s="46" t="s">
        <v>318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ht="14.45" customHeight="1">
      <c r="A5" s="46" t="s">
        <v>319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ht="14.45" customHeight="1"/>
    <row r="7" spans="1:13" ht="14.45" customHeight="1">
      <c r="C7" s="42" t="s">
        <v>9</v>
      </c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 ht="14.45" customHeight="1">
      <c r="A8" s="2" t="s">
        <v>320</v>
      </c>
      <c r="C8" s="4" t="s">
        <v>13</v>
      </c>
      <c r="D8" s="3"/>
      <c r="E8" s="4" t="s">
        <v>321</v>
      </c>
      <c r="F8" s="3"/>
      <c r="G8" s="4" t="s">
        <v>322</v>
      </c>
      <c r="H8" s="3"/>
      <c r="I8" s="4" t="s">
        <v>323</v>
      </c>
      <c r="J8" s="3"/>
      <c r="K8" s="4" t="s">
        <v>324</v>
      </c>
      <c r="L8" s="3"/>
      <c r="M8" s="4" t="s">
        <v>325</v>
      </c>
    </row>
    <row r="9" spans="1:13" ht="21.75" customHeight="1">
      <c r="A9" s="5" t="s">
        <v>306</v>
      </c>
      <c r="C9" s="12">
        <v>1200000</v>
      </c>
      <c r="D9" s="10"/>
      <c r="E9" s="12">
        <v>1000000</v>
      </c>
      <c r="F9" s="10"/>
      <c r="G9" s="12">
        <v>902123</v>
      </c>
      <c r="H9" s="10"/>
      <c r="I9" s="25">
        <v>-9.7900000000000001E-2</v>
      </c>
      <c r="J9" s="10"/>
      <c r="K9" s="12">
        <v>1081958964742</v>
      </c>
      <c r="L9" s="10"/>
      <c r="M9" s="20" t="s">
        <v>326</v>
      </c>
    </row>
    <row r="10" spans="1:13" ht="21.75" customHeight="1">
      <c r="A10" s="6" t="s">
        <v>165</v>
      </c>
      <c r="C10" s="14">
        <v>1800000</v>
      </c>
      <c r="D10" s="10"/>
      <c r="E10" s="14">
        <v>906889</v>
      </c>
      <c r="F10" s="10"/>
      <c r="G10" s="14">
        <v>816201</v>
      </c>
      <c r="H10" s="10"/>
      <c r="I10" s="26">
        <v>-0.1</v>
      </c>
      <c r="J10" s="10"/>
      <c r="K10" s="14">
        <v>1468362943271</v>
      </c>
      <c r="L10" s="10"/>
      <c r="M10" s="21" t="s">
        <v>326</v>
      </c>
    </row>
    <row r="11" spans="1:13" ht="21.75" customHeight="1">
      <c r="A11" s="6" t="s">
        <v>184</v>
      </c>
      <c r="C11" s="14">
        <v>6999900</v>
      </c>
      <c r="D11" s="10"/>
      <c r="E11" s="14">
        <v>950000</v>
      </c>
      <c r="F11" s="10"/>
      <c r="G11" s="14">
        <v>869788</v>
      </c>
      <c r="H11" s="10"/>
      <c r="I11" s="26">
        <v>-8.4400000000000003E-2</v>
      </c>
      <c r="J11" s="10"/>
      <c r="K11" s="14">
        <v>6085118437919</v>
      </c>
      <c r="L11" s="10"/>
      <c r="M11" s="21" t="s">
        <v>326</v>
      </c>
    </row>
    <row r="12" spans="1:13" ht="21.75" customHeight="1">
      <c r="A12" s="6" t="s">
        <v>220</v>
      </c>
      <c r="C12" s="14">
        <v>4990000</v>
      </c>
      <c r="D12" s="10"/>
      <c r="E12" s="14">
        <v>857380</v>
      </c>
      <c r="F12" s="10"/>
      <c r="G12" s="14">
        <v>771642</v>
      </c>
      <c r="H12" s="10"/>
      <c r="I12" s="26">
        <v>-0.1</v>
      </c>
      <c r="J12" s="10"/>
      <c r="K12" s="14">
        <v>3848399874115</v>
      </c>
      <c r="L12" s="10"/>
      <c r="M12" s="21" t="s">
        <v>326</v>
      </c>
    </row>
    <row r="13" spans="1:13" ht="21.75" customHeight="1">
      <c r="A13" s="6" t="s">
        <v>181</v>
      </c>
      <c r="C13" s="14">
        <v>9999900</v>
      </c>
      <c r="D13" s="10"/>
      <c r="E13" s="14">
        <v>872575</v>
      </c>
      <c r="F13" s="10"/>
      <c r="G13" s="14">
        <v>802379</v>
      </c>
      <c r="H13" s="10"/>
      <c r="I13" s="26">
        <v>-8.0399999999999999E-2</v>
      </c>
      <c r="J13" s="10"/>
      <c r="K13" s="14">
        <v>8019346869916</v>
      </c>
      <c r="L13" s="10"/>
      <c r="M13" s="21" t="s">
        <v>326</v>
      </c>
    </row>
    <row r="14" spans="1:13" ht="21.75" customHeight="1">
      <c r="A14" s="6" t="s">
        <v>131</v>
      </c>
      <c r="C14" s="14">
        <v>24809</v>
      </c>
      <c r="D14" s="10"/>
      <c r="E14" s="14">
        <v>905000</v>
      </c>
      <c r="F14" s="10"/>
      <c r="G14" s="14">
        <v>820284</v>
      </c>
      <c r="H14" s="10"/>
      <c r="I14" s="26">
        <v>-9.3600000000000003E-2</v>
      </c>
      <c r="J14" s="10"/>
      <c r="K14" s="14">
        <v>20339360211</v>
      </c>
      <c r="L14" s="10"/>
      <c r="M14" s="21" t="s">
        <v>326</v>
      </c>
    </row>
    <row r="15" spans="1:13" ht="21.75" customHeight="1">
      <c r="A15" s="6" t="s">
        <v>300</v>
      </c>
      <c r="C15" s="14">
        <v>1799800</v>
      </c>
      <c r="D15" s="10"/>
      <c r="E15" s="14">
        <v>902500</v>
      </c>
      <c r="F15" s="10"/>
      <c r="G15" s="14">
        <v>816887</v>
      </c>
      <c r="H15" s="10"/>
      <c r="I15" s="26">
        <v>-9.4899999999999998E-2</v>
      </c>
      <c r="J15" s="10"/>
      <c r="K15" s="14">
        <v>1469433783285</v>
      </c>
      <c r="L15" s="10"/>
      <c r="M15" s="21" t="s">
        <v>326</v>
      </c>
    </row>
    <row r="16" spans="1:13" ht="21.75" customHeight="1">
      <c r="A16" s="6" t="s">
        <v>178</v>
      </c>
      <c r="C16" s="14">
        <v>9500000</v>
      </c>
      <c r="D16" s="10"/>
      <c r="E16" s="14">
        <v>880040</v>
      </c>
      <c r="F16" s="10"/>
      <c r="G16" s="14">
        <v>804859</v>
      </c>
      <c r="H16" s="10"/>
      <c r="I16" s="26">
        <v>-8.5400000000000004E-2</v>
      </c>
      <c r="J16" s="10"/>
      <c r="K16" s="14">
        <v>7642002900228</v>
      </c>
      <c r="L16" s="10"/>
      <c r="M16" s="21" t="s">
        <v>326</v>
      </c>
    </row>
    <row r="17" spans="1:13" ht="21.75" customHeight="1">
      <c r="A17" s="6" t="s">
        <v>190</v>
      </c>
      <c r="C17" s="14">
        <v>5999881</v>
      </c>
      <c r="D17" s="10"/>
      <c r="E17" s="14">
        <v>857375</v>
      </c>
      <c r="F17" s="10"/>
      <c r="G17" s="14">
        <v>875459</v>
      </c>
      <c r="H17" s="10"/>
      <c r="I17" s="26">
        <v>2.1100000000000001E-2</v>
      </c>
      <c r="J17" s="10"/>
      <c r="K17" s="14">
        <v>5249793692039</v>
      </c>
      <c r="L17" s="10"/>
      <c r="M17" s="21" t="s">
        <v>326</v>
      </c>
    </row>
    <row r="18" spans="1:13" ht="21.75" customHeight="1">
      <c r="A18" s="6" t="s">
        <v>187</v>
      </c>
      <c r="C18" s="14">
        <v>2000000</v>
      </c>
      <c r="D18" s="10"/>
      <c r="E18" s="14">
        <v>902500</v>
      </c>
      <c r="F18" s="10"/>
      <c r="G18" s="14">
        <v>812250</v>
      </c>
      <c r="H18" s="10"/>
      <c r="I18" s="26">
        <v>-0.1</v>
      </c>
      <c r="J18" s="10"/>
      <c r="K18" s="14">
        <v>1623616678125</v>
      </c>
      <c r="L18" s="10"/>
      <c r="M18" s="21" t="s">
        <v>326</v>
      </c>
    </row>
    <row r="19" spans="1:13" ht="21.75" customHeight="1">
      <c r="A19" s="6" t="s">
        <v>175</v>
      </c>
      <c r="C19" s="14">
        <v>1495900</v>
      </c>
      <c r="D19" s="10"/>
      <c r="E19" s="14">
        <v>910000</v>
      </c>
      <c r="F19" s="10"/>
      <c r="G19" s="14">
        <v>856170</v>
      </c>
      <c r="H19" s="10"/>
      <c r="I19" s="26">
        <v>-5.9200000000000003E-2</v>
      </c>
      <c r="J19" s="10"/>
      <c r="K19" s="14">
        <v>1280048298067</v>
      </c>
      <c r="L19" s="10"/>
      <c r="M19" s="21" t="s">
        <v>326</v>
      </c>
    </row>
    <row r="20" spans="1:13" ht="21.75" customHeight="1">
      <c r="A20" s="6" t="s">
        <v>202</v>
      </c>
      <c r="C20" s="14">
        <v>3000000</v>
      </c>
      <c r="D20" s="10"/>
      <c r="E20" s="14">
        <v>803000</v>
      </c>
      <c r="F20" s="10"/>
      <c r="G20" s="14">
        <v>722700</v>
      </c>
      <c r="H20" s="10"/>
      <c r="I20" s="26">
        <v>-0.1</v>
      </c>
      <c r="J20" s="10"/>
      <c r="K20" s="14">
        <v>2166921095625</v>
      </c>
      <c r="L20" s="10"/>
      <c r="M20" s="21" t="s">
        <v>326</v>
      </c>
    </row>
    <row r="21" spans="1:13" ht="21.75" customHeight="1">
      <c r="A21" s="6" t="s">
        <v>226</v>
      </c>
      <c r="C21" s="14">
        <v>1984977</v>
      </c>
      <c r="D21" s="10"/>
      <c r="E21" s="14">
        <v>857380</v>
      </c>
      <c r="F21" s="10"/>
      <c r="G21" s="14">
        <v>783944</v>
      </c>
      <c r="H21" s="10"/>
      <c r="I21" s="26">
        <v>-8.5699999999999998E-2</v>
      </c>
      <c r="J21" s="10"/>
      <c r="K21" s="14">
        <v>1555264674035</v>
      </c>
      <c r="L21" s="10"/>
      <c r="M21" s="21" t="s">
        <v>326</v>
      </c>
    </row>
    <row r="22" spans="1:13" ht="21.75" customHeight="1">
      <c r="A22" s="6" t="s">
        <v>205</v>
      </c>
      <c r="C22" s="14">
        <v>3211273</v>
      </c>
      <c r="D22" s="10"/>
      <c r="E22" s="14">
        <v>1000000</v>
      </c>
      <c r="F22" s="10"/>
      <c r="G22" s="14">
        <v>900000</v>
      </c>
      <c r="H22" s="10"/>
      <c r="I22" s="26">
        <v>-0.1</v>
      </c>
      <c r="J22" s="10"/>
      <c r="K22" s="14">
        <v>2888574183275</v>
      </c>
      <c r="L22" s="10"/>
      <c r="M22" s="21" t="s">
        <v>326</v>
      </c>
    </row>
    <row r="23" spans="1:13" ht="21.75" customHeight="1">
      <c r="A23" s="6" t="s">
        <v>229</v>
      </c>
      <c r="C23" s="14">
        <v>1000000</v>
      </c>
      <c r="D23" s="10"/>
      <c r="E23" s="14">
        <v>1000000</v>
      </c>
      <c r="F23" s="10"/>
      <c r="G23" s="14">
        <v>900000</v>
      </c>
      <c r="H23" s="10"/>
      <c r="I23" s="26">
        <v>-0.1</v>
      </c>
      <c r="J23" s="10"/>
      <c r="K23" s="14">
        <v>899510625000</v>
      </c>
      <c r="L23" s="10"/>
      <c r="M23" s="21" t="s">
        <v>326</v>
      </c>
    </row>
    <row r="24" spans="1:13" ht="21.75" customHeight="1">
      <c r="A24" s="6" t="s">
        <v>298</v>
      </c>
      <c r="C24" s="14">
        <v>5999590</v>
      </c>
      <c r="D24" s="10"/>
      <c r="E24" s="14">
        <v>839000</v>
      </c>
      <c r="F24" s="10"/>
      <c r="G24" s="14">
        <v>760284</v>
      </c>
      <c r="H24" s="10"/>
      <c r="I24" s="26">
        <v>-9.3799999999999994E-2</v>
      </c>
      <c r="J24" s="10"/>
      <c r="K24" s="14">
        <v>4558912026505</v>
      </c>
      <c r="L24" s="10"/>
      <c r="M24" s="21" t="s">
        <v>326</v>
      </c>
    </row>
    <row r="25" spans="1:13" ht="21.75" customHeight="1">
      <c r="A25" s="6" t="s">
        <v>217</v>
      </c>
      <c r="C25" s="14">
        <v>500000</v>
      </c>
      <c r="D25" s="10"/>
      <c r="E25" s="14">
        <v>1000000</v>
      </c>
      <c r="F25" s="10"/>
      <c r="G25" s="14">
        <v>900000</v>
      </c>
      <c r="H25" s="10"/>
      <c r="I25" s="26">
        <v>-0.1</v>
      </c>
      <c r="J25" s="10"/>
      <c r="K25" s="14">
        <v>449755312500</v>
      </c>
      <c r="L25" s="10"/>
      <c r="M25" s="21" t="s">
        <v>326</v>
      </c>
    </row>
    <row r="26" spans="1:13" ht="21.75" customHeight="1">
      <c r="A26" s="6" t="s">
        <v>193</v>
      </c>
      <c r="C26" s="14">
        <v>1999900</v>
      </c>
      <c r="D26" s="10"/>
      <c r="E26" s="14">
        <v>915800</v>
      </c>
      <c r="F26" s="10"/>
      <c r="G26" s="14">
        <v>824220</v>
      </c>
      <c r="H26" s="10"/>
      <c r="I26" s="26">
        <v>-0.1</v>
      </c>
      <c r="J26" s="10"/>
      <c r="K26" s="14">
        <v>1647461283566</v>
      </c>
      <c r="L26" s="10"/>
      <c r="M26" s="21" t="s">
        <v>326</v>
      </c>
    </row>
    <row r="27" spans="1:13" ht="21.75" customHeight="1">
      <c r="A27" s="6" t="s">
        <v>214</v>
      </c>
      <c r="C27" s="14">
        <v>3985000</v>
      </c>
      <c r="D27" s="10"/>
      <c r="E27" s="14">
        <v>857380</v>
      </c>
      <c r="F27" s="10"/>
      <c r="G27" s="14">
        <v>771642</v>
      </c>
      <c r="H27" s="10"/>
      <c r="I27" s="26">
        <v>-0.1</v>
      </c>
      <c r="J27" s="10"/>
      <c r="K27" s="14">
        <v>3073321342355</v>
      </c>
      <c r="L27" s="10"/>
      <c r="M27" s="21" t="s">
        <v>326</v>
      </c>
    </row>
    <row r="28" spans="1:13" ht="21.75" customHeight="1">
      <c r="A28" s="6" t="s">
        <v>162</v>
      </c>
      <c r="C28" s="14">
        <v>2999900</v>
      </c>
      <c r="D28" s="10"/>
      <c r="E28" s="14">
        <v>899697</v>
      </c>
      <c r="F28" s="10"/>
      <c r="G28" s="14">
        <v>809728</v>
      </c>
      <c r="H28" s="10"/>
      <c r="I28" s="26">
        <v>-0.1</v>
      </c>
      <c r="J28" s="10"/>
      <c r="K28" s="14">
        <v>2427782202428</v>
      </c>
      <c r="L28" s="10"/>
      <c r="M28" s="21" t="s">
        <v>326</v>
      </c>
    </row>
    <row r="29" spans="1:13" ht="21.75" customHeight="1">
      <c r="A29" s="6" t="s">
        <v>223</v>
      </c>
      <c r="C29" s="14">
        <v>430000</v>
      </c>
      <c r="D29" s="10"/>
      <c r="E29" s="14">
        <v>1001080</v>
      </c>
      <c r="F29" s="10"/>
      <c r="G29" s="14">
        <v>900972</v>
      </c>
      <c r="H29" s="10"/>
      <c r="I29" s="26">
        <v>-0.1</v>
      </c>
      <c r="J29" s="10"/>
      <c r="K29" s="14">
        <v>387207301484</v>
      </c>
      <c r="L29" s="10"/>
      <c r="M29" s="21" t="s">
        <v>326</v>
      </c>
    </row>
    <row r="30" spans="1:13" ht="21.75" customHeight="1">
      <c r="A30" s="6" t="s">
        <v>286</v>
      </c>
      <c r="C30" s="14">
        <v>1500000</v>
      </c>
      <c r="D30" s="10"/>
      <c r="E30" s="14">
        <v>1000000</v>
      </c>
      <c r="F30" s="10"/>
      <c r="G30" s="14">
        <v>900000</v>
      </c>
      <c r="H30" s="10"/>
      <c r="I30" s="26">
        <v>-0.1</v>
      </c>
      <c r="J30" s="10"/>
      <c r="K30" s="14">
        <v>1349265937500</v>
      </c>
      <c r="L30" s="10"/>
      <c r="M30" s="21" t="s">
        <v>326</v>
      </c>
    </row>
    <row r="31" spans="1:13" ht="21.75" customHeight="1">
      <c r="A31" s="6" t="s">
        <v>168</v>
      </c>
      <c r="C31" s="14">
        <v>7999900</v>
      </c>
      <c r="D31" s="10"/>
      <c r="E31" s="14">
        <v>900244</v>
      </c>
      <c r="F31" s="10"/>
      <c r="G31" s="14">
        <v>810220</v>
      </c>
      <c r="H31" s="10"/>
      <c r="I31" s="26">
        <v>-0.1</v>
      </c>
      <c r="J31" s="10"/>
      <c r="K31" s="14">
        <v>6478154565055</v>
      </c>
      <c r="L31" s="10"/>
      <c r="M31" s="21" t="s">
        <v>326</v>
      </c>
    </row>
    <row r="32" spans="1:13" ht="21.75" customHeight="1">
      <c r="A32" s="6" t="s">
        <v>196</v>
      </c>
      <c r="C32" s="14">
        <v>9999900</v>
      </c>
      <c r="D32" s="10"/>
      <c r="E32" s="14">
        <v>857375</v>
      </c>
      <c r="F32" s="10"/>
      <c r="G32" s="14">
        <v>772004</v>
      </c>
      <c r="H32" s="10"/>
      <c r="I32" s="26">
        <v>-9.9599999999999994E-2</v>
      </c>
      <c r="J32" s="10"/>
      <c r="K32" s="14">
        <v>7715765069827</v>
      </c>
      <c r="L32" s="10"/>
      <c r="M32" s="21" t="s">
        <v>326</v>
      </c>
    </row>
    <row r="33" spans="1:13" ht="21.75" customHeight="1">
      <c r="A33" s="6" t="s">
        <v>292</v>
      </c>
      <c r="C33" s="14">
        <v>4999599</v>
      </c>
      <c r="D33" s="10"/>
      <c r="E33" s="14">
        <v>835000</v>
      </c>
      <c r="F33" s="10"/>
      <c r="G33" s="14">
        <v>759449</v>
      </c>
      <c r="H33" s="10"/>
      <c r="I33" s="26">
        <v>-9.0499999999999997E-2</v>
      </c>
      <c r="J33" s="10"/>
      <c r="K33" s="14">
        <v>3794875874575</v>
      </c>
      <c r="L33" s="10"/>
      <c r="M33" s="21" t="s">
        <v>326</v>
      </c>
    </row>
    <row r="34" spans="1:13" ht="21.75" customHeight="1">
      <c r="A34" s="6" t="s">
        <v>134</v>
      </c>
      <c r="C34" s="14">
        <v>5500000</v>
      </c>
      <c r="D34" s="10"/>
      <c r="E34" s="14">
        <v>857380</v>
      </c>
      <c r="F34" s="10"/>
      <c r="G34" s="14">
        <v>771642</v>
      </c>
      <c r="H34" s="10"/>
      <c r="I34" s="26">
        <v>-0.1</v>
      </c>
      <c r="J34" s="10"/>
      <c r="K34" s="14">
        <v>4241723308143</v>
      </c>
      <c r="L34" s="10"/>
      <c r="M34" s="21" t="s">
        <v>326</v>
      </c>
    </row>
    <row r="35" spans="1:13" ht="21.75" customHeight="1">
      <c r="A35" s="6" t="s">
        <v>295</v>
      </c>
      <c r="C35" s="14">
        <v>15999499</v>
      </c>
      <c r="D35" s="10"/>
      <c r="E35" s="14">
        <v>831766</v>
      </c>
      <c r="F35" s="10"/>
      <c r="G35" s="14">
        <v>748590</v>
      </c>
      <c r="H35" s="10"/>
      <c r="I35" s="26">
        <v>-0.1</v>
      </c>
      <c r="J35" s="10"/>
      <c r="K35" s="14">
        <v>11970552427339</v>
      </c>
      <c r="L35" s="10"/>
      <c r="M35" s="21" t="s">
        <v>326</v>
      </c>
    </row>
    <row r="36" spans="1:13" ht="21.75" customHeight="1">
      <c r="A36" s="6" t="s">
        <v>108</v>
      </c>
      <c r="C36" s="14">
        <v>3809700</v>
      </c>
      <c r="D36" s="10"/>
      <c r="E36" s="14">
        <v>4736043</v>
      </c>
      <c r="F36" s="10"/>
      <c r="G36" s="14">
        <v>4856609</v>
      </c>
      <c r="H36" s="10"/>
      <c r="I36" s="26">
        <v>2.5499999999999998E-2</v>
      </c>
      <c r="J36" s="10"/>
      <c r="K36" s="14">
        <v>18488809195402</v>
      </c>
      <c r="L36" s="10"/>
      <c r="M36" s="21" t="s">
        <v>326</v>
      </c>
    </row>
    <row r="37" spans="1:13" ht="21.75" customHeight="1">
      <c r="A37" s="6" t="s">
        <v>208</v>
      </c>
      <c r="C37" s="14">
        <v>4990000</v>
      </c>
      <c r="D37" s="10"/>
      <c r="E37" s="14">
        <v>902500</v>
      </c>
      <c r="F37" s="10"/>
      <c r="G37" s="14">
        <v>812250</v>
      </c>
      <c r="H37" s="10"/>
      <c r="I37" s="26">
        <v>-0.1</v>
      </c>
      <c r="J37" s="10"/>
      <c r="K37" s="14">
        <v>4050923611921</v>
      </c>
      <c r="L37" s="10"/>
      <c r="M37" s="21" t="s">
        <v>326</v>
      </c>
    </row>
    <row r="38" spans="1:13" ht="21.75" customHeight="1">
      <c r="A38" s="6" t="s">
        <v>211</v>
      </c>
      <c r="C38" s="14">
        <v>1200000</v>
      </c>
      <c r="D38" s="10"/>
      <c r="E38" s="14">
        <v>1000000</v>
      </c>
      <c r="F38" s="10"/>
      <c r="G38" s="14">
        <v>900000</v>
      </c>
      <c r="H38" s="10"/>
      <c r="I38" s="26">
        <v>-0.1</v>
      </c>
      <c r="J38" s="10"/>
      <c r="K38" s="14">
        <v>1079412750000</v>
      </c>
      <c r="L38" s="10"/>
      <c r="M38" s="21" t="s">
        <v>326</v>
      </c>
    </row>
    <row r="39" spans="1:13" ht="21.75" customHeight="1">
      <c r="A39" s="6" t="s">
        <v>199</v>
      </c>
      <c r="C39" s="14">
        <v>4499900</v>
      </c>
      <c r="D39" s="10"/>
      <c r="E39" s="14">
        <v>857375</v>
      </c>
      <c r="F39" s="10"/>
      <c r="G39" s="14">
        <v>771638</v>
      </c>
      <c r="H39" s="10"/>
      <c r="I39" s="26">
        <v>-0.1</v>
      </c>
      <c r="J39" s="10"/>
      <c r="K39" s="14">
        <v>3470405776426</v>
      </c>
      <c r="L39" s="10"/>
      <c r="M39" s="21" t="s">
        <v>326</v>
      </c>
    </row>
    <row r="40" spans="1:13" ht="21.75" customHeight="1">
      <c r="A40" s="6" t="s">
        <v>289</v>
      </c>
      <c r="C40" s="14">
        <v>1000000</v>
      </c>
      <c r="D40" s="10"/>
      <c r="E40" s="14">
        <v>1000000</v>
      </c>
      <c r="F40" s="10"/>
      <c r="G40" s="14">
        <v>900000</v>
      </c>
      <c r="H40" s="10"/>
      <c r="I40" s="26">
        <v>-0.1</v>
      </c>
      <c r="J40" s="10"/>
      <c r="K40" s="14">
        <v>899510625000</v>
      </c>
      <c r="L40" s="10"/>
      <c r="M40" s="21" t="s">
        <v>326</v>
      </c>
    </row>
    <row r="41" spans="1:13" ht="21.75" customHeight="1">
      <c r="A41" s="6" t="s">
        <v>123</v>
      </c>
      <c r="C41" s="14">
        <v>19990000</v>
      </c>
      <c r="D41" s="10"/>
      <c r="E41" s="14">
        <v>983360</v>
      </c>
      <c r="F41" s="10"/>
      <c r="G41" s="14">
        <v>885024</v>
      </c>
      <c r="H41" s="10"/>
      <c r="I41" s="26">
        <v>-0.1</v>
      </c>
      <c r="J41" s="10"/>
      <c r="K41" s="14">
        <v>17682009936318</v>
      </c>
      <c r="L41" s="10"/>
      <c r="M41" s="21" t="s">
        <v>326</v>
      </c>
    </row>
    <row r="42" spans="1:13" ht="21.75" customHeight="1">
      <c r="A42" s="6" t="s">
        <v>232</v>
      </c>
      <c r="C42" s="14">
        <v>2990000</v>
      </c>
      <c r="D42" s="10"/>
      <c r="E42" s="14">
        <v>902500</v>
      </c>
      <c r="F42" s="10"/>
      <c r="G42" s="14">
        <v>812250</v>
      </c>
      <c r="H42" s="10"/>
      <c r="I42" s="26">
        <v>-0.1</v>
      </c>
      <c r="J42" s="10"/>
      <c r="K42" s="14">
        <v>2427306933796</v>
      </c>
      <c r="L42" s="10"/>
      <c r="M42" s="21" t="s">
        <v>326</v>
      </c>
    </row>
    <row r="43" spans="1:13" ht="21.75" customHeight="1">
      <c r="A43" s="6" t="s">
        <v>126</v>
      </c>
      <c r="C43" s="14">
        <v>2495000</v>
      </c>
      <c r="D43" s="10"/>
      <c r="E43" s="14">
        <v>930000</v>
      </c>
      <c r="F43" s="10"/>
      <c r="G43" s="14">
        <v>855000</v>
      </c>
      <c r="H43" s="10"/>
      <c r="I43" s="26">
        <v>-8.0600000000000005E-2</v>
      </c>
      <c r="J43" s="10"/>
      <c r="K43" s="14">
        <v>2132065058906</v>
      </c>
      <c r="L43" s="10"/>
      <c r="M43" s="21" t="s">
        <v>326</v>
      </c>
    </row>
    <row r="44" spans="1:13" ht="21.75" customHeight="1">
      <c r="A44" s="6" t="s">
        <v>106</v>
      </c>
      <c r="C44" s="14">
        <v>519700</v>
      </c>
      <c r="D44" s="10"/>
      <c r="E44" s="14">
        <v>3352818</v>
      </c>
      <c r="F44" s="10"/>
      <c r="G44" s="14">
        <v>3552825</v>
      </c>
      <c r="H44" s="10"/>
      <c r="I44" s="26">
        <v>5.9700000000000003E-2</v>
      </c>
      <c r="J44" s="10"/>
      <c r="K44" s="14">
        <v>1845064510214</v>
      </c>
      <c r="L44" s="10"/>
      <c r="M44" s="21" t="s">
        <v>326</v>
      </c>
    </row>
    <row r="45" spans="1:13" ht="21.75" customHeight="1">
      <c r="A45" s="6" t="s">
        <v>102</v>
      </c>
      <c r="C45" s="14">
        <v>436293</v>
      </c>
      <c r="D45" s="10"/>
      <c r="E45" s="14">
        <v>7500168</v>
      </c>
      <c r="F45" s="10"/>
      <c r="G45" s="14">
        <v>7919608</v>
      </c>
      <c r="H45" s="10"/>
      <c r="I45" s="26">
        <v>5.5899999999999998E-2</v>
      </c>
      <c r="J45" s="10"/>
      <c r="K45" s="14">
        <v>3452764462732</v>
      </c>
      <c r="L45" s="10"/>
      <c r="M45" s="21" t="s">
        <v>326</v>
      </c>
    </row>
    <row r="46" spans="1:13" ht="21.75" customHeight="1">
      <c r="A46" s="6" t="s">
        <v>174</v>
      </c>
      <c r="C46" s="14">
        <v>2499600</v>
      </c>
      <c r="D46" s="10"/>
      <c r="E46" s="14">
        <v>820933</v>
      </c>
      <c r="F46" s="10"/>
      <c r="G46" s="14">
        <v>738841</v>
      </c>
      <c r="H46" s="10"/>
      <c r="I46" s="26">
        <v>-0.1</v>
      </c>
      <c r="J46" s="10"/>
      <c r="K46" s="14">
        <v>1845802762313</v>
      </c>
      <c r="L46" s="10"/>
      <c r="M46" s="21" t="s">
        <v>326</v>
      </c>
    </row>
    <row r="47" spans="1:13" ht="21.75" customHeight="1">
      <c r="A47" s="7" t="s">
        <v>171</v>
      </c>
      <c r="C47" s="14">
        <v>4495500</v>
      </c>
      <c r="D47" s="10"/>
      <c r="E47" s="14">
        <v>1000000</v>
      </c>
      <c r="F47" s="10"/>
      <c r="G47" s="14">
        <v>900000</v>
      </c>
      <c r="H47" s="10"/>
      <c r="I47" s="26">
        <v>-0.1</v>
      </c>
      <c r="J47" s="10"/>
      <c r="K47" s="16">
        <v>4043750014687</v>
      </c>
      <c r="L47" s="10"/>
      <c r="M47" s="21" t="s">
        <v>326</v>
      </c>
    </row>
    <row r="48" spans="1:13" ht="21.75" customHeight="1">
      <c r="A48" s="8" t="s">
        <v>55</v>
      </c>
      <c r="C48" s="14"/>
      <c r="D48" s="10"/>
      <c r="E48" s="14"/>
      <c r="F48" s="10"/>
      <c r="G48" s="14"/>
      <c r="H48" s="10"/>
      <c r="I48" s="14"/>
      <c r="J48" s="10"/>
      <c r="K48" s="17">
        <v>154811294668845</v>
      </c>
      <c r="L48" s="10"/>
      <c r="M48" s="14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9"/>
  <sheetViews>
    <sheetView rightToLeft="1" workbookViewId="0">
      <selection activeCell="L12" sqref="L12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20" style="10" bestFit="1" customWidth="1"/>
    <col min="5" max="5" width="1.28515625" style="10" customWidth="1"/>
    <col min="6" max="6" width="20" style="10" bestFit="1" customWidth="1"/>
    <col min="7" max="7" width="1.28515625" style="10" customWidth="1"/>
    <col min="8" max="8" width="19.85546875" style="10" bestFit="1" customWidth="1"/>
    <col min="9" max="9" width="1.28515625" style="10" customWidth="1"/>
    <col min="10" max="10" width="19.85546875" style="10" bestFit="1" customWidth="1"/>
    <col min="11" max="11" width="1.28515625" style="10" customWidth="1"/>
    <col min="12" max="12" width="18.28515625" style="10" bestFit="1" customWidth="1"/>
    <col min="13" max="13" width="0.28515625" customWidth="1"/>
  </cols>
  <sheetData>
    <row r="1" spans="1:12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21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4.45" customHeight="1"/>
    <row r="5" spans="1:12" ht="14.45" customHeight="1">
      <c r="A5" s="1" t="s">
        <v>327</v>
      </c>
      <c r="B5" s="46" t="s">
        <v>328</v>
      </c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14.45" customHeight="1">
      <c r="D6" s="2" t="s">
        <v>7</v>
      </c>
      <c r="F6" s="42" t="s">
        <v>8</v>
      </c>
      <c r="G6" s="42"/>
      <c r="H6" s="42"/>
      <c r="J6" s="50" t="s">
        <v>9</v>
      </c>
      <c r="K6" s="50"/>
      <c r="L6" s="50"/>
    </row>
    <row r="7" spans="1:12" ht="14.45" customHeight="1">
      <c r="D7" s="11"/>
      <c r="F7" s="11"/>
      <c r="G7" s="11"/>
      <c r="H7" s="11"/>
      <c r="J7" s="11"/>
    </row>
    <row r="8" spans="1:12" ht="14.45" customHeight="1">
      <c r="A8" s="42" t="s">
        <v>329</v>
      </c>
      <c r="B8" s="42"/>
      <c r="D8" s="2" t="s">
        <v>330</v>
      </c>
      <c r="F8" s="2" t="s">
        <v>331</v>
      </c>
      <c r="H8" s="2" t="s">
        <v>332</v>
      </c>
      <c r="J8" s="2" t="s">
        <v>330</v>
      </c>
      <c r="L8" s="2" t="s">
        <v>18</v>
      </c>
    </row>
    <row r="9" spans="1:12" ht="21.75" customHeight="1">
      <c r="A9" s="43" t="s">
        <v>449</v>
      </c>
      <c r="B9" s="43"/>
      <c r="D9" s="12">
        <v>78165976596769</v>
      </c>
      <c r="F9" s="12">
        <v>209616435642180</v>
      </c>
      <c r="H9" s="12">
        <v>211747215791978</v>
      </c>
      <c r="J9" s="12">
        <v>76035196446971</v>
      </c>
      <c r="L9" s="28">
        <f>J9/617822005382355*100</f>
        <v>12.306974465876246</v>
      </c>
    </row>
    <row r="10" spans="1:12" ht="21.75" customHeight="1">
      <c r="A10" s="41" t="s">
        <v>450</v>
      </c>
      <c r="B10" s="41"/>
      <c r="D10" s="14">
        <v>1135294793406</v>
      </c>
      <c r="F10" s="14">
        <v>1659540134928</v>
      </c>
      <c r="H10" s="14">
        <v>1918038397091</v>
      </c>
      <c r="J10" s="14">
        <v>876796531243</v>
      </c>
      <c r="L10" s="29">
        <f t="shared" ref="L10:L18" si="0">J10/617822005382355*100</f>
        <v>0.14191733599718126</v>
      </c>
    </row>
    <row r="11" spans="1:12" ht="21.75" customHeight="1">
      <c r="A11" s="41" t="s">
        <v>451</v>
      </c>
      <c r="B11" s="41"/>
      <c r="D11" s="14">
        <v>3397090485647</v>
      </c>
      <c r="F11" s="14">
        <v>2433530159349</v>
      </c>
      <c r="H11" s="14">
        <v>3275003270000</v>
      </c>
      <c r="J11" s="14">
        <v>2555617374996</v>
      </c>
      <c r="L11" s="29">
        <f t="shared" si="0"/>
        <v>0.41364945772923556</v>
      </c>
    </row>
    <row r="12" spans="1:12" ht="21.75" customHeight="1">
      <c r="A12" s="41" t="s">
        <v>452</v>
      </c>
      <c r="B12" s="41"/>
      <c r="D12" s="14">
        <v>9395341107824</v>
      </c>
      <c r="F12" s="14">
        <v>28944150688304</v>
      </c>
      <c r="H12" s="14">
        <v>25626882235000</v>
      </c>
      <c r="J12" s="14">
        <v>12712609561128</v>
      </c>
      <c r="L12" s="29">
        <f t="shared" si="0"/>
        <v>2.0576492016111461</v>
      </c>
    </row>
    <row r="13" spans="1:12" ht="21.75" customHeight="1">
      <c r="A13" s="41" t="s">
        <v>453</v>
      </c>
      <c r="B13" s="41"/>
      <c r="D13" s="14">
        <v>26513009789755</v>
      </c>
      <c r="F13" s="14">
        <v>45257441219100</v>
      </c>
      <c r="H13" s="14">
        <v>62668220591040</v>
      </c>
      <c r="J13" s="14">
        <v>9102230417815</v>
      </c>
      <c r="L13" s="29">
        <f t="shared" si="0"/>
        <v>1.4732771475470272</v>
      </c>
    </row>
    <row r="14" spans="1:12" ht="21.75" customHeight="1">
      <c r="A14" s="41" t="s">
        <v>454</v>
      </c>
      <c r="B14" s="41"/>
      <c r="D14" s="14">
        <v>52170207775338</v>
      </c>
      <c r="F14" s="14">
        <v>21199609161706</v>
      </c>
      <c r="H14" s="14">
        <v>21003636649144</v>
      </c>
      <c r="J14" s="14">
        <v>52366180287900</v>
      </c>
      <c r="L14" s="29">
        <f t="shared" si="0"/>
        <v>8.4759331703460195</v>
      </c>
    </row>
    <row r="15" spans="1:12" ht="21.75" customHeight="1">
      <c r="A15" s="41" t="s">
        <v>455</v>
      </c>
      <c r="B15" s="41"/>
      <c r="D15" s="14">
        <v>5059100356226</v>
      </c>
      <c r="F15" s="14">
        <v>30276496785699</v>
      </c>
      <c r="H15" s="14">
        <v>26467679375000</v>
      </c>
      <c r="J15" s="14">
        <v>8867917766925</v>
      </c>
      <c r="L15" s="29">
        <f t="shared" si="0"/>
        <v>1.4353515558962426</v>
      </c>
    </row>
    <row r="16" spans="1:12" ht="21.75" customHeight="1">
      <c r="A16" s="41" t="s">
        <v>20</v>
      </c>
      <c r="B16" s="41"/>
      <c r="D16" s="14">
        <v>17723414025459</v>
      </c>
      <c r="F16" s="14">
        <v>49854242049412</v>
      </c>
      <c r="H16" s="14">
        <v>37152547195355</v>
      </c>
      <c r="J16" s="14">
        <v>30425108879516</v>
      </c>
      <c r="L16" s="29">
        <f t="shared" si="0"/>
        <v>4.9245751388681338</v>
      </c>
    </row>
    <row r="17" spans="1:12" ht="21.75" customHeight="1">
      <c r="A17" s="41" t="s">
        <v>456</v>
      </c>
      <c r="B17" s="41"/>
      <c r="D17" s="14">
        <v>28715663</v>
      </c>
      <c r="F17" s="14">
        <v>2003585898644</v>
      </c>
      <c r="H17" s="14">
        <v>2003002611700</v>
      </c>
      <c r="J17" s="14">
        <v>612002607</v>
      </c>
      <c r="L17" s="29">
        <f t="shared" si="0"/>
        <v>9.905807848673931E-5</v>
      </c>
    </row>
    <row r="18" spans="1:12" ht="21.75" customHeight="1">
      <c r="A18" s="41" t="s">
        <v>457</v>
      </c>
      <c r="B18" s="41"/>
      <c r="D18" s="14">
        <v>131411282095</v>
      </c>
      <c r="F18" s="14">
        <v>6468117633</v>
      </c>
      <c r="H18" s="14">
        <v>137879399728</v>
      </c>
      <c r="J18" s="14">
        <v>0</v>
      </c>
      <c r="L18" s="29">
        <f t="shared" si="0"/>
        <v>0</v>
      </c>
    </row>
    <row r="19" spans="1:12" ht="21.75" customHeight="1" thickBot="1">
      <c r="A19" s="39" t="s">
        <v>55</v>
      </c>
      <c r="B19" s="39"/>
      <c r="D19" s="17">
        <f>SUM(D9:D18)</f>
        <v>193690874928182</v>
      </c>
      <c r="F19" s="17">
        <f>SUM(F9:F18)</f>
        <v>391251499856955</v>
      </c>
      <c r="H19" s="17">
        <f>SUM(H9:H18)</f>
        <v>392000105516036</v>
      </c>
      <c r="J19" s="17">
        <f>SUM(J9:J18)</f>
        <v>192942269269101</v>
      </c>
      <c r="L19" s="18">
        <f>SUM(L9:L18)</f>
        <v>31.229426531949716</v>
      </c>
    </row>
  </sheetData>
  <mergeCells count="18">
    <mergeCell ref="A8:B8"/>
    <mergeCell ref="A9:B9"/>
    <mergeCell ref="A10:B10"/>
    <mergeCell ref="A11:B11"/>
    <mergeCell ref="J6:L6"/>
    <mergeCell ref="A1:L1"/>
    <mergeCell ref="A2:L2"/>
    <mergeCell ref="A3:L3"/>
    <mergeCell ref="B5:L5"/>
    <mergeCell ref="F6:H6"/>
    <mergeCell ref="A19:B19"/>
    <mergeCell ref="A12:B12"/>
    <mergeCell ref="A13:B13"/>
    <mergeCell ref="A14:B14"/>
    <mergeCell ref="A15:B15"/>
    <mergeCell ref="A16:B16"/>
    <mergeCell ref="A17:B17"/>
    <mergeCell ref="A18:B18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rightToLeft="1" workbookViewId="0">
      <selection activeCell="N8" sqref="N8:Q18"/>
    </sheetView>
  </sheetViews>
  <sheetFormatPr defaultRowHeight="18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31.28515625" style="14" customWidth="1"/>
    <col min="17" max="17" width="18.7109375" bestFit="1" customWidth="1"/>
  </cols>
  <sheetData>
    <row r="1" spans="1:18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8" ht="21.75" customHeight="1">
      <c r="A2" s="45" t="s">
        <v>333</v>
      </c>
      <c r="B2" s="45"/>
      <c r="C2" s="45"/>
      <c r="D2" s="45"/>
      <c r="E2" s="45"/>
      <c r="F2" s="45"/>
      <c r="G2" s="45"/>
      <c r="H2" s="45"/>
      <c r="I2" s="45"/>
      <c r="J2" s="45"/>
    </row>
    <row r="3" spans="1:18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Q3" s="14"/>
      <c r="R3" s="14"/>
    </row>
    <row r="4" spans="1:18" ht="14.45" customHeight="1">
      <c r="Q4" s="14"/>
      <c r="R4" s="14"/>
    </row>
    <row r="5" spans="1:18" ht="29.1" customHeight="1">
      <c r="A5" s="1" t="s">
        <v>334</v>
      </c>
      <c r="B5" s="46" t="s">
        <v>335</v>
      </c>
      <c r="C5" s="46"/>
      <c r="D5" s="46"/>
      <c r="E5" s="46"/>
      <c r="F5" s="46"/>
      <c r="G5" s="46"/>
      <c r="H5" s="46"/>
      <c r="I5" s="46"/>
      <c r="J5" s="46"/>
      <c r="Q5" s="14"/>
      <c r="R5" s="14"/>
    </row>
    <row r="6" spans="1:18" ht="14.45" customHeight="1">
      <c r="Q6" s="14"/>
      <c r="R6" s="14"/>
    </row>
    <row r="7" spans="1:18" ht="14.45" customHeight="1">
      <c r="A7" s="42" t="s">
        <v>336</v>
      </c>
      <c r="B7" s="42"/>
      <c r="D7" s="2" t="s">
        <v>337</v>
      </c>
      <c r="F7" s="2" t="s">
        <v>330</v>
      </c>
      <c r="H7" s="2" t="s">
        <v>338</v>
      </c>
      <c r="J7" s="2" t="s">
        <v>339</v>
      </c>
      <c r="Q7" s="14"/>
      <c r="R7" s="14"/>
    </row>
    <row r="8" spans="1:18" ht="21.75" customHeight="1">
      <c r="A8" s="43" t="s">
        <v>340</v>
      </c>
      <c r="B8" s="43"/>
      <c r="D8" s="20" t="s">
        <v>341</v>
      </c>
      <c r="E8" s="10"/>
      <c r="F8" s="12">
        <f>'درآمد سرمایه گذاری در سهام'!J54</f>
        <v>338790411484</v>
      </c>
      <c r="G8" s="10"/>
      <c r="H8" s="13">
        <f>F8/F$13*100</f>
        <v>2.5632361880451295</v>
      </c>
      <c r="I8" s="10"/>
      <c r="J8" s="13">
        <f>F8/617822005382355*100</f>
        <v>5.4836248714438533E-2</v>
      </c>
      <c r="K8" s="10"/>
      <c r="L8" s="10"/>
      <c r="M8" s="10"/>
      <c r="Q8" s="14"/>
      <c r="R8" s="14"/>
    </row>
    <row r="9" spans="1:18" ht="21.75" customHeight="1">
      <c r="A9" s="41" t="s">
        <v>342</v>
      </c>
      <c r="B9" s="41"/>
      <c r="D9" s="21" t="s">
        <v>343</v>
      </c>
      <c r="E9" s="10"/>
      <c r="F9" s="14">
        <f>'درآمد سرمایه گذاری در صندوق'!J28</f>
        <v>226219149139</v>
      </c>
      <c r="G9" s="10"/>
      <c r="H9" s="15">
        <f t="shared" ref="H9:H12" si="0">F9/F$13*100</f>
        <v>1.7115393170719875</v>
      </c>
      <c r="I9" s="10"/>
      <c r="J9" s="15">
        <f t="shared" ref="J9:J12" si="1">F9/617822005382355*100</f>
        <v>3.6615586231668537E-2</v>
      </c>
      <c r="K9" s="10"/>
      <c r="L9" s="10"/>
      <c r="M9" s="10"/>
      <c r="Q9" s="14"/>
      <c r="R9" s="14"/>
    </row>
    <row r="10" spans="1:18" ht="21.75" customHeight="1">
      <c r="A10" s="41" t="s">
        <v>344</v>
      </c>
      <c r="B10" s="41"/>
      <c r="D10" s="21" t="s">
        <v>345</v>
      </c>
      <c r="E10" s="10"/>
      <c r="F10" s="14">
        <f>'درآمد سرمایه گذاری در اوراق به'!J106</f>
        <v>8002062093816</v>
      </c>
      <c r="G10" s="10"/>
      <c r="H10" s="15">
        <f t="shared" si="0"/>
        <v>60.542372046506486</v>
      </c>
      <c r="I10" s="10"/>
      <c r="J10" s="15">
        <f t="shared" si="1"/>
        <v>1.295205095335463</v>
      </c>
      <c r="K10" s="10"/>
      <c r="L10" s="10"/>
      <c r="M10" s="10"/>
      <c r="Q10" s="14"/>
      <c r="R10" s="14"/>
    </row>
    <row r="11" spans="1:18" ht="21.75" customHeight="1">
      <c r="A11" s="41" t="s">
        <v>346</v>
      </c>
      <c r="B11" s="41"/>
      <c r="D11" s="21" t="s">
        <v>347</v>
      </c>
      <c r="E11" s="10"/>
      <c r="F11" s="14">
        <f>'سود سپرده بانکی'!G21</f>
        <v>4637823660264</v>
      </c>
      <c r="G11" s="10"/>
      <c r="H11" s="15">
        <f t="shared" si="0"/>
        <v>35.089061073743025</v>
      </c>
      <c r="I11" s="10"/>
      <c r="J11" s="15">
        <f t="shared" si="1"/>
        <v>0.75067310970799173</v>
      </c>
      <c r="K11" s="10"/>
      <c r="L11" s="10"/>
      <c r="M11" s="10"/>
      <c r="Q11" s="14"/>
      <c r="R11" s="14"/>
    </row>
    <row r="12" spans="1:18" ht="21.75" customHeight="1">
      <c r="A12" s="38" t="s">
        <v>348</v>
      </c>
      <c r="B12" s="38"/>
      <c r="D12" s="22" t="s">
        <v>349</v>
      </c>
      <c r="E12" s="10"/>
      <c r="F12" s="16">
        <f>'سایر درآمدها'!D11</f>
        <v>12396679851</v>
      </c>
      <c r="G12" s="10"/>
      <c r="H12" s="15">
        <f t="shared" si="0"/>
        <v>9.3791374633380858E-2</v>
      </c>
      <c r="I12" s="10"/>
      <c r="J12" s="15">
        <f t="shared" si="1"/>
        <v>2.0065131612345202E-3</v>
      </c>
      <c r="K12" s="10"/>
      <c r="L12" s="10"/>
      <c r="M12" s="10"/>
      <c r="Q12" s="14"/>
      <c r="R12" s="14"/>
    </row>
    <row r="13" spans="1:18" ht="21.75" customHeight="1">
      <c r="A13" s="39" t="s">
        <v>55</v>
      </c>
      <c r="B13" s="39"/>
      <c r="D13" s="17"/>
      <c r="E13" s="10"/>
      <c r="F13" s="17">
        <f>SUM(F8:F12)</f>
        <v>13217291994554</v>
      </c>
      <c r="G13" s="10"/>
      <c r="H13" s="18">
        <f>SUM(H8:H12)</f>
        <v>100.00000000000001</v>
      </c>
      <c r="I13" s="10"/>
      <c r="J13" s="18">
        <f>SUM(J8:J12)</f>
        <v>2.1393365531507964</v>
      </c>
      <c r="K13" s="10"/>
      <c r="L13" s="10"/>
      <c r="M13" s="10"/>
      <c r="N13" s="30"/>
      <c r="Q13" s="14"/>
      <c r="R13" s="14"/>
    </row>
    <row r="14" spans="1:18">
      <c r="D14" s="10"/>
      <c r="E14" s="10"/>
      <c r="F14" s="10"/>
      <c r="G14" s="10"/>
      <c r="H14" s="10"/>
      <c r="I14" s="10"/>
      <c r="J14" s="10"/>
      <c r="K14" s="10"/>
      <c r="L14" s="10"/>
      <c r="M14" s="10"/>
      <c r="Q14" s="14"/>
      <c r="R14" s="14"/>
    </row>
    <row r="15" spans="1:18">
      <c r="D15" s="10"/>
      <c r="E15" s="10"/>
      <c r="F15" s="10"/>
      <c r="G15" s="10"/>
      <c r="H15" s="10"/>
      <c r="I15" s="10"/>
      <c r="J15" s="10"/>
      <c r="K15" s="10"/>
      <c r="L15" s="10"/>
      <c r="M15" s="10"/>
      <c r="Q15" s="14"/>
      <c r="R15" s="14"/>
    </row>
    <row r="16" spans="1:18">
      <c r="F16" s="24"/>
      <c r="Q16" s="14"/>
      <c r="R16" s="14"/>
    </row>
    <row r="17" spans="2:18">
      <c r="F17" s="24"/>
      <c r="Q17" s="14"/>
      <c r="R17" s="14"/>
    </row>
    <row r="18" spans="2:18">
      <c r="F18" s="24"/>
      <c r="Q18" s="14"/>
      <c r="R18" s="14"/>
    </row>
    <row r="19" spans="2:18">
      <c r="F19" s="24"/>
      <c r="Q19" s="14"/>
      <c r="R19" s="14"/>
    </row>
    <row r="20" spans="2:18">
      <c r="F20" s="24"/>
    </row>
    <row r="21" spans="2:18">
      <c r="F21" s="24"/>
      <c r="Q21" s="24"/>
    </row>
    <row r="22" spans="2:18">
      <c r="F22" s="24"/>
    </row>
    <row r="23" spans="2:18">
      <c r="F23" s="24"/>
    </row>
    <row r="24" spans="2:18">
      <c r="F24" s="24"/>
    </row>
    <row r="25" spans="2:18">
      <c r="F25" s="24"/>
    </row>
    <row r="26" spans="2:18">
      <c r="B26" s="24"/>
      <c r="F26" s="24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60"/>
  <sheetViews>
    <sheetView rightToLeft="1" workbookViewId="0">
      <selection activeCell="W54" sqref="W54"/>
    </sheetView>
  </sheetViews>
  <sheetFormatPr defaultRowHeight="18.75"/>
  <cols>
    <col min="1" max="1" width="5.140625" customWidth="1"/>
    <col min="2" max="2" width="18.140625" customWidth="1"/>
    <col min="3" max="3" width="1.28515625" customWidth="1"/>
    <col min="4" max="4" width="14.85546875" style="10" bestFit="1" customWidth="1"/>
    <col min="5" max="5" width="1.28515625" style="10" customWidth="1"/>
    <col min="6" max="6" width="16" style="10" bestFit="1" customWidth="1"/>
    <col min="7" max="7" width="1.28515625" style="10" customWidth="1"/>
    <col min="8" max="8" width="14.7109375" style="10" bestFit="1" customWidth="1"/>
    <col min="9" max="9" width="1.28515625" style="10" customWidth="1"/>
    <col min="10" max="10" width="16" style="10" bestFit="1" customWidth="1"/>
    <col min="11" max="11" width="1.28515625" style="10" customWidth="1"/>
    <col min="12" max="12" width="17.28515625" style="10" bestFit="1" customWidth="1"/>
    <col min="13" max="13" width="1.28515625" style="10" customWidth="1"/>
    <col min="14" max="14" width="15" style="10" bestFit="1" customWidth="1"/>
    <col min="15" max="16" width="1.28515625" style="10" customWidth="1"/>
    <col min="17" max="17" width="16.140625" style="10" bestFit="1" customWidth="1"/>
    <col min="18" max="18" width="1.28515625" style="10" customWidth="1"/>
    <col min="19" max="19" width="15.7109375" style="10" bestFit="1" customWidth="1"/>
    <col min="20" max="20" width="1.28515625" style="10" customWidth="1"/>
    <col min="21" max="21" width="16.140625" style="10" bestFit="1" customWidth="1"/>
    <col min="22" max="22" width="1.28515625" style="10" customWidth="1"/>
    <col min="23" max="23" width="17.28515625" style="10" bestFit="1" customWidth="1"/>
    <col min="24" max="24" width="0.28515625" customWidth="1"/>
    <col min="26" max="26" width="18.85546875" style="14" bestFit="1" customWidth="1"/>
  </cols>
  <sheetData>
    <row r="1" spans="1:23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ht="21.75" customHeight="1">
      <c r="A2" s="45" t="s">
        <v>333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3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1:23" ht="14.45" customHeight="1"/>
    <row r="5" spans="1:23" ht="14.45" customHeight="1">
      <c r="A5" s="1" t="s">
        <v>350</v>
      </c>
      <c r="B5" s="46" t="s">
        <v>351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</row>
    <row r="6" spans="1:23" ht="14.45" customHeight="1">
      <c r="D6" s="42" t="s">
        <v>352</v>
      </c>
      <c r="E6" s="42"/>
      <c r="F6" s="42"/>
      <c r="G6" s="42"/>
      <c r="H6" s="42"/>
      <c r="I6" s="42"/>
      <c r="J6" s="42"/>
      <c r="K6" s="42"/>
      <c r="L6" s="42"/>
      <c r="N6" s="42" t="s">
        <v>353</v>
      </c>
      <c r="O6" s="42"/>
      <c r="P6" s="42"/>
      <c r="Q6" s="42"/>
      <c r="R6" s="42"/>
      <c r="S6" s="42"/>
      <c r="T6" s="42"/>
      <c r="U6" s="42"/>
      <c r="V6" s="42"/>
      <c r="W6" s="42"/>
    </row>
    <row r="7" spans="1:23" ht="14.45" customHeight="1">
      <c r="D7" s="11"/>
      <c r="E7" s="11"/>
      <c r="F7" s="11"/>
      <c r="G7" s="11"/>
      <c r="H7" s="11"/>
      <c r="I7" s="11"/>
      <c r="J7" s="44" t="s">
        <v>55</v>
      </c>
      <c r="K7" s="44"/>
      <c r="L7" s="44"/>
      <c r="N7" s="11"/>
      <c r="O7" s="11"/>
      <c r="P7" s="11"/>
      <c r="Q7" s="11"/>
      <c r="R7" s="11"/>
      <c r="S7" s="11"/>
      <c r="T7" s="11"/>
      <c r="U7" s="44" t="s">
        <v>55</v>
      </c>
      <c r="V7" s="44"/>
      <c r="W7" s="44"/>
    </row>
    <row r="8" spans="1:23" ht="14.45" customHeight="1">
      <c r="A8" s="42" t="s">
        <v>354</v>
      </c>
      <c r="B8" s="42"/>
      <c r="D8" s="2" t="s">
        <v>355</v>
      </c>
      <c r="F8" s="2" t="s">
        <v>356</v>
      </c>
      <c r="H8" s="2" t="s">
        <v>357</v>
      </c>
      <c r="J8" s="4" t="s">
        <v>330</v>
      </c>
      <c r="K8" s="11"/>
      <c r="L8" s="4" t="s">
        <v>338</v>
      </c>
      <c r="N8" s="2" t="s">
        <v>355</v>
      </c>
      <c r="P8" s="42" t="s">
        <v>356</v>
      </c>
      <c r="Q8" s="42"/>
      <c r="S8" s="2" t="s">
        <v>357</v>
      </c>
      <c r="U8" s="4" t="s">
        <v>330</v>
      </c>
      <c r="V8" s="11"/>
      <c r="W8" s="4" t="s">
        <v>338</v>
      </c>
    </row>
    <row r="9" spans="1:23" ht="21.75" customHeight="1">
      <c r="A9" s="43" t="s">
        <v>50</v>
      </c>
      <c r="B9" s="43"/>
      <c r="D9" s="12">
        <v>0</v>
      </c>
      <c r="F9" s="12">
        <v>2588238873</v>
      </c>
      <c r="H9" s="12">
        <v>1572044115</v>
      </c>
      <c r="J9" s="12">
        <f>D9+F9+H9</f>
        <v>4160282988</v>
      </c>
      <c r="L9" s="13">
        <f>J9/13217291994554*100</f>
        <v>3.1476061735748795E-2</v>
      </c>
      <c r="N9" s="12">
        <v>0</v>
      </c>
      <c r="P9" s="40">
        <v>4828541781</v>
      </c>
      <c r="Q9" s="40"/>
      <c r="S9" s="12">
        <v>4498886107</v>
      </c>
      <c r="U9" s="12">
        <f>N9+P9+S9</f>
        <v>9327427888</v>
      </c>
      <c r="W9" s="13">
        <f>U9/38209427760606*100</f>
        <v>2.4411325776557684E-2</v>
      </c>
    </row>
    <row r="10" spans="1:23" ht="21.75" customHeight="1">
      <c r="A10" s="41" t="s">
        <v>21</v>
      </c>
      <c r="B10" s="41"/>
      <c r="D10" s="14">
        <v>0</v>
      </c>
      <c r="F10" s="14">
        <v>3863553160</v>
      </c>
      <c r="H10" s="14">
        <v>488186559</v>
      </c>
      <c r="J10" s="14">
        <f>D10+F10+H10</f>
        <v>4351739719</v>
      </c>
      <c r="L10" s="15">
        <f t="shared" ref="L10:L53" si="0">J10/13217291994554*100</f>
        <v>3.2924593939462586E-2</v>
      </c>
      <c r="N10" s="14">
        <v>0</v>
      </c>
      <c r="P10" s="36">
        <v>8505018742</v>
      </c>
      <c r="Q10" s="36"/>
      <c r="S10" s="14">
        <v>11536909559</v>
      </c>
      <c r="U10" s="14">
        <f>N10+P10+S10</f>
        <v>20041928301</v>
      </c>
      <c r="W10" s="15">
        <f t="shared" ref="W10:W53" si="1">U10/38209427760606*100</f>
        <v>5.2452835532028744E-2</v>
      </c>
    </row>
    <row r="11" spans="1:23" ht="21.75" customHeight="1">
      <c r="A11" s="41" t="s">
        <v>40</v>
      </c>
      <c r="B11" s="41"/>
      <c r="D11" s="14">
        <v>0</v>
      </c>
      <c r="F11" s="14">
        <v>667072133</v>
      </c>
      <c r="H11" s="14">
        <v>299079422</v>
      </c>
      <c r="J11" s="14">
        <f t="shared" ref="J11:J53" si="2">D11+F11+H11</f>
        <v>966151555</v>
      </c>
      <c r="L11" s="15">
        <f t="shared" si="0"/>
        <v>7.3097541871518703E-3</v>
      </c>
      <c r="N11" s="14">
        <v>0</v>
      </c>
      <c r="P11" s="36">
        <v>-27152140</v>
      </c>
      <c r="Q11" s="36"/>
      <c r="S11" s="14">
        <v>299077054</v>
      </c>
      <c r="U11" s="14">
        <f t="shared" ref="U11:U53" si="3">N11+P11+S11</f>
        <v>271924914</v>
      </c>
      <c r="W11" s="15">
        <f t="shared" si="1"/>
        <v>7.1166968451790097E-4</v>
      </c>
    </row>
    <row r="12" spans="1:23" ht="21.75" customHeight="1">
      <c r="A12" s="41" t="s">
        <v>22</v>
      </c>
      <c r="B12" s="41"/>
      <c r="D12" s="14">
        <v>0</v>
      </c>
      <c r="F12" s="14">
        <v>0</v>
      </c>
      <c r="H12" s="14">
        <f>'درآمد ناشی از فروش'!I52</f>
        <v>1040325371</v>
      </c>
      <c r="J12" s="14">
        <f t="shared" si="2"/>
        <v>1040325371</v>
      </c>
      <c r="L12" s="15">
        <f t="shared" si="0"/>
        <v>7.8709418799906335E-3</v>
      </c>
      <c r="N12" s="14">
        <v>0</v>
      </c>
      <c r="P12" s="36">
        <v>0</v>
      </c>
      <c r="Q12" s="36"/>
      <c r="S12" s="14">
        <f>'درآمد ناشی از فروش'!Q52</f>
        <v>606726697</v>
      </c>
      <c r="U12" s="14">
        <f t="shared" si="3"/>
        <v>606726697</v>
      </c>
      <c r="W12" s="15">
        <f t="shared" si="1"/>
        <v>1.5878978894981945E-3</v>
      </c>
    </row>
    <row r="13" spans="1:23" ht="21.75" customHeight="1">
      <c r="A13" s="41" t="s">
        <v>45</v>
      </c>
      <c r="B13" s="41"/>
      <c r="D13" s="14">
        <v>0</v>
      </c>
      <c r="F13" s="14">
        <v>1453478054</v>
      </c>
      <c r="H13" s="14">
        <v>7405015538</v>
      </c>
      <c r="J13" s="14">
        <f t="shared" si="2"/>
        <v>8858493592</v>
      </c>
      <c r="L13" s="15">
        <f t="shared" si="0"/>
        <v>6.7022001145544921E-2</v>
      </c>
      <c r="N13" s="14">
        <v>0</v>
      </c>
      <c r="P13" s="36">
        <v>2993206630</v>
      </c>
      <c r="Q13" s="36"/>
      <c r="S13" s="14">
        <v>7405015538</v>
      </c>
      <c r="U13" s="14">
        <f t="shared" si="3"/>
        <v>10398222168</v>
      </c>
      <c r="W13" s="15">
        <f t="shared" si="1"/>
        <v>2.7213760523052345E-2</v>
      </c>
    </row>
    <row r="14" spans="1:23" ht="21.75" customHeight="1">
      <c r="A14" s="41" t="s">
        <v>20</v>
      </c>
      <c r="B14" s="41"/>
      <c r="D14" s="14">
        <v>0</v>
      </c>
      <c r="F14" s="14">
        <v>20856189984</v>
      </c>
      <c r="H14" s="14">
        <v>5728198240</v>
      </c>
      <c r="J14" s="14">
        <f t="shared" si="2"/>
        <v>26584388224</v>
      </c>
      <c r="L14" s="15">
        <f t="shared" si="0"/>
        <v>0.20113339581930798</v>
      </c>
      <c r="N14" s="14">
        <v>0</v>
      </c>
      <c r="P14" s="36">
        <v>36504724872</v>
      </c>
      <c r="Q14" s="36"/>
      <c r="S14" s="14">
        <v>5728198240</v>
      </c>
      <c r="U14" s="14">
        <f t="shared" si="3"/>
        <v>42232923112</v>
      </c>
      <c r="W14" s="15">
        <f t="shared" si="1"/>
        <v>0.11053011151227507</v>
      </c>
    </row>
    <row r="15" spans="1:23" ht="21.75" customHeight="1">
      <c r="A15" s="41" t="s">
        <v>19</v>
      </c>
      <c r="B15" s="41"/>
      <c r="D15" s="14">
        <v>0</v>
      </c>
      <c r="F15" s="14">
        <v>0</v>
      </c>
      <c r="H15" s="14">
        <f>'درآمد ناشی از فروش'!I49</f>
        <v>4015000812</v>
      </c>
      <c r="J15" s="14">
        <f t="shared" si="2"/>
        <v>4015000812</v>
      </c>
      <c r="L15" s="15">
        <f t="shared" si="0"/>
        <v>3.0376879119068605E-2</v>
      </c>
      <c r="N15" s="14">
        <v>0</v>
      </c>
      <c r="P15" s="36">
        <v>0</v>
      </c>
      <c r="Q15" s="36"/>
      <c r="S15" s="14">
        <v>4381427154</v>
      </c>
      <c r="U15" s="14">
        <f t="shared" si="3"/>
        <v>4381427154</v>
      </c>
      <c r="W15" s="15">
        <f t="shared" si="1"/>
        <v>1.1466874566798041E-2</v>
      </c>
    </row>
    <row r="16" spans="1:23" ht="21.75" customHeight="1">
      <c r="A16" s="41" t="s">
        <v>31</v>
      </c>
      <c r="B16" s="41"/>
      <c r="D16" s="14">
        <v>0</v>
      </c>
      <c r="F16" s="14">
        <v>-291450310</v>
      </c>
      <c r="H16" s="14">
        <f>'درآمد ناشی از فروش'!I59</f>
        <v>1840408847</v>
      </c>
      <c r="J16" s="14">
        <f t="shared" si="2"/>
        <v>1548958537</v>
      </c>
      <c r="L16" s="15">
        <f t="shared" si="0"/>
        <v>1.1719182247303204E-2</v>
      </c>
      <c r="N16" s="14">
        <v>0</v>
      </c>
      <c r="P16" s="36">
        <v>3290077736</v>
      </c>
      <c r="Q16" s="36"/>
      <c r="S16" s="14">
        <f>'درآمد ناشی از فروش'!Q59</f>
        <v>2353401914</v>
      </c>
      <c r="U16" s="14">
        <f t="shared" si="3"/>
        <v>5643479650</v>
      </c>
      <c r="W16" s="15">
        <f t="shared" si="1"/>
        <v>1.4769861735062253E-2</v>
      </c>
    </row>
    <row r="17" spans="1:23" ht="21.75" customHeight="1">
      <c r="A17" s="41" t="s">
        <v>42</v>
      </c>
      <c r="B17" s="41"/>
      <c r="D17" s="14">
        <v>0</v>
      </c>
      <c r="F17" s="14">
        <v>17164837932</v>
      </c>
      <c r="H17" s="14">
        <v>5153262891</v>
      </c>
      <c r="J17" s="14">
        <f t="shared" si="2"/>
        <v>22318100823</v>
      </c>
      <c r="L17" s="15">
        <f t="shared" si="0"/>
        <v>0.16885532098553818</v>
      </c>
      <c r="N17" s="14">
        <v>0</v>
      </c>
      <c r="P17" s="36">
        <v>32576689084</v>
      </c>
      <c r="Q17" s="36"/>
      <c r="S17" s="14">
        <v>5153262891</v>
      </c>
      <c r="U17" s="14">
        <f t="shared" si="3"/>
        <v>37729951975</v>
      </c>
      <c r="W17" s="15">
        <f t="shared" si="1"/>
        <v>9.8745137486459966E-2</v>
      </c>
    </row>
    <row r="18" spans="1:23" ht="21.75" customHeight="1">
      <c r="A18" s="41" t="s">
        <v>37</v>
      </c>
      <c r="B18" s="41"/>
      <c r="D18" s="14">
        <v>0</v>
      </c>
      <c r="F18" s="14">
        <v>8286855223</v>
      </c>
      <c r="H18" s="14">
        <f>'درآمد ناشی از فروش'!I72</f>
        <v>36859561658</v>
      </c>
      <c r="J18" s="14">
        <f t="shared" si="2"/>
        <v>45146416881</v>
      </c>
      <c r="L18" s="15">
        <f t="shared" si="0"/>
        <v>0.34157085202931092</v>
      </c>
      <c r="N18" s="14">
        <v>0</v>
      </c>
      <c r="P18" s="36">
        <v>3179825460</v>
      </c>
      <c r="Q18" s="36"/>
      <c r="S18" s="14">
        <f>'درآمد ناشی از فروش'!Q72</f>
        <v>58383319272</v>
      </c>
      <c r="U18" s="14">
        <f t="shared" si="3"/>
        <v>61563144732</v>
      </c>
      <c r="W18" s="15">
        <f t="shared" si="1"/>
        <v>0.1611203002507976</v>
      </c>
    </row>
    <row r="19" spans="1:23" ht="21.75" customHeight="1">
      <c r="A19" s="41" t="s">
        <v>35</v>
      </c>
      <c r="B19" s="41"/>
      <c r="D19" s="14">
        <v>0</v>
      </c>
      <c r="F19" s="14">
        <v>0</v>
      </c>
      <c r="H19" s="14">
        <f>'درآمد ناشی از فروش'!I68</f>
        <v>857196442</v>
      </c>
      <c r="J19" s="14">
        <f t="shared" si="2"/>
        <v>857196442</v>
      </c>
      <c r="L19" s="15">
        <f t="shared" si="0"/>
        <v>6.4854165463938893E-3</v>
      </c>
      <c r="N19" s="14">
        <v>0</v>
      </c>
      <c r="P19" s="36">
        <v>0</v>
      </c>
      <c r="Q19" s="36"/>
      <c r="S19" s="14">
        <v>1851693231</v>
      </c>
      <c r="U19" s="14">
        <f t="shared" si="3"/>
        <v>1851693231</v>
      </c>
      <c r="W19" s="15">
        <f t="shared" si="1"/>
        <v>4.8461684446085831E-3</v>
      </c>
    </row>
    <row r="20" spans="1:23" ht="21.75" customHeight="1">
      <c r="A20" s="41" t="s">
        <v>358</v>
      </c>
      <c r="B20" s="41"/>
      <c r="D20" s="14">
        <v>0</v>
      </c>
      <c r="F20" s="14">
        <v>0</v>
      </c>
      <c r="H20" s="14">
        <v>0</v>
      </c>
      <c r="J20" s="14">
        <f t="shared" si="2"/>
        <v>0</v>
      </c>
      <c r="L20" s="15">
        <f t="shared" si="0"/>
        <v>0</v>
      </c>
      <c r="N20" s="14">
        <v>0</v>
      </c>
      <c r="P20" s="36">
        <v>0</v>
      </c>
      <c r="Q20" s="36"/>
      <c r="S20" s="14">
        <v>1743534697</v>
      </c>
      <c r="U20" s="14">
        <f t="shared" si="3"/>
        <v>1743534697</v>
      </c>
      <c r="W20" s="15">
        <f t="shared" si="1"/>
        <v>4.5631007821519583E-3</v>
      </c>
    </row>
    <row r="21" spans="1:23" ht="21.75" customHeight="1">
      <c r="A21" s="41" t="s">
        <v>359</v>
      </c>
      <c r="B21" s="41"/>
      <c r="D21" s="14">
        <v>0</v>
      </c>
      <c r="F21" s="14">
        <v>0</v>
      </c>
      <c r="H21" s="14">
        <v>0</v>
      </c>
      <c r="J21" s="14">
        <f t="shared" si="2"/>
        <v>0</v>
      </c>
      <c r="L21" s="15">
        <f t="shared" si="0"/>
        <v>0</v>
      </c>
      <c r="N21" s="14">
        <v>0</v>
      </c>
      <c r="P21" s="36">
        <v>0</v>
      </c>
      <c r="Q21" s="36"/>
      <c r="S21" s="14">
        <v>156783249</v>
      </c>
      <c r="U21" s="14">
        <f t="shared" si="3"/>
        <v>156783249</v>
      </c>
      <c r="W21" s="15">
        <f t="shared" si="1"/>
        <v>4.1032608491887399E-4</v>
      </c>
    </row>
    <row r="22" spans="1:23" ht="21.75" customHeight="1">
      <c r="A22" s="41" t="s">
        <v>47</v>
      </c>
      <c r="B22" s="41"/>
      <c r="D22" s="14">
        <v>0</v>
      </c>
      <c r="F22" s="14">
        <v>20658869873</v>
      </c>
      <c r="H22" s="14">
        <v>0</v>
      </c>
      <c r="J22" s="14">
        <f t="shared" si="2"/>
        <v>20658869873</v>
      </c>
      <c r="L22" s="15">
        <f t="shared" si="0"/>
        <v>0.15630183460811942</v>
      </c>
      <c r="N22" s="14">
        <v>0</v>
      </c>
      <c r="P22" s="36">
        <v>45310777660</v>
      </c>
      <c r="Q22" s="36"/>
      <c r="S22" s="14">
        <v>335746051</v>
      </c>
      <c r="U22" s="14">
        <f t="shared" si="3"/>
        <v>45646523711</v>
      </c>
      <c r="W22" s="15">
        <f t="shared" si="1"/>
        <v>0.11946403384261531</v>
      </c>
    </row>
    <row r="23" spans="1:23" ht="21.75" customHeight="1">
      <c r="A23" s="41" t="s">
        <v>360</v>
      </c>
      <c r="B23" s="41"/>
      <c r="D23" s="14">
        <v>0</v>
      </c>
      <c r="F23" s="14">
        <v>0</v>
      </c>
      <c r="H23" s="14">
        <v>0</v>
      </c>
      <c r="J23" s="14">
        <f t="shared" si="2"/>
        <v>0</v>
      </c>
      <c r="L23" s="15">
        <f t="shared" si="0"/>
        <v>0</v>
      </c>
      <c r="N23" s="14">
        <v>0</v>
      </c>
      <c r="P23" s="36">
        <v>0</v>
      </c>
      <c r="Q23" s="36"/>
      <c r="S23" s="14">
        <v>361907437</v>
      </c>
      <c r="U23" s="14">
        <f t="shared" si="3"/>
        <v>361907437</v>
      </c>
      <c r="W23" s="15">
        <f t="shared" si="1"/>
        <v>9.4716790648492072E-4</v>
      </c>
    </row>
    <row r="24" spans="1:23" ht="21.75" customHeight="1">
      <c r="A24" s="41" t="s">
        <v>361</v>
      </c>
      <c r="B24" s="41"/>
      <c r="D24" s="14">
        <v>0</v>
      </c>
      <c r="F24" s="14">
        <v>0</v>
      </c>
      <c r="H24" s="14">
        <v>0</v>
      </c>
      <c r="J24" s="14">
        <f t="shared" si="2"/>
        <v>0</v>
      </c>
      <c r="L24" s="15">
        <f t="shared" si="0"/>
        <v>0</v>
      </c>
      <c r="N24" s="14">
        <v>0</v>
      </c>
      <c r="P24" s="36">
        <v>0</v>
      </c>
      <c r="Q24" s="36"/>
      <c r="S24" s="14">
        <v>2069259439</v>
      </c>
      <c r="U24" s="14">
        <f t="shared" si="3"/>
        <v>2069259439</v>
      </c>
      <c r="W24" s="15">
        <f t="shared" si="1"/>
        <v>5.4155729626849079E-3</v>
      </c>
    </row>
    <row r="25" spans="1:23" ht="21.75" customHeight="1">
      <c r="A25" s="41" t="s">
        <v>362</v>
      </c>
      <c r="B25" s="41"/>
      <c r="D25" s="14">
        <v>0</v>
      </c>
      <c r="F25" s="14">
        <v>0</v>
      </c>
      <c r="H25" s="14">
        <v>0</v>
      </c>
      <c r="J25" s="14">
        <f t="shared" si="2"/>
        <v>0</v>
      </c>
      <c r="L25" s="15">
        <f t="shared" si="0"/>
        <v>0</v>
      </c>
      <c r="N25" s="14">
        <v>0</v>
      </c>
      <c r="P25" s="36">
        <v>0</v>
      </c>
      <c r="Q25" s="36"/>
      <c r="S25" s="14">
        <v>3184422206</v>
      </c>
      <c r="U25" s="14">
        <f t="shared" si="3"/>
        <v>3184422206</v>
      </c>
      <c r="W25" s="15">
        <f t="shared" si="1"/>
        <v>8.3341269226835848E-3</v>
      </c>
    </row>
    <row r="26" spans="1:23" ht="21.75" customHeight="1">
      <c r="A26" s="41" t="s">
        <v>46</v>
      </c>
      <c r="B26" s="41"/>
      <c r="D26" s="14">
        <v>0</v>
      </c>
      <c r="F26" s="14">
        <v>2584207773</v>
      </c>
      <c r="H26" s="14">
        <v>0</v>
      </c>
      <c r="J26" s="14">
        <f t="shared" si="2"/>
        <v>2584207773</v>
      </c>
      <c r="L26" s="15">
        <f t="shared" si="0"/>
        <v>1.9551718869983251E-2</v>
      </c>
      <c r="N26" s="14">
        <v>0</v>
      </c>
      <c r="P26" s="36">
        <v>6160278553</v>
      </c>
      <c r="Q26" s="36"/>
      <c r="S26" s="14">
        <v>2900838896</v>
      </c>
      <c r="U26" s="14">
        <f t="shared" si="3"/>
        <v>9061117449</v>
      </c>
      <c r="W26" s="15">
        <f t="shared" si="1"/>
        <v>2.371435004410621E-2</v>
      </c>
    </row>
    <row r="27" spans="1:23" ht="21.75" customHeight="1">
      <c r="A27" s="41" t="s">
        <v>38</v>
      </c>
      <c r="B27" s="41"/>
      <c r="D27" s="14">
        <v>0</v>
      </c>
      <c r="F27" s="14">
        <v>14025265774</v>
      </c>
      <c r="H27" s="14">
        <v>0</v>
      </c>
      <c r="J27" s="14">
        <f t="shared" si="2"/>
        <v>14025265774</v>
      </c>
      <c r="L27" s="15">
        <f t="shared" si="0"/>
        <v>0.10611300544603927</v>
      </c>
      <c r="N27" s="14">
        <v>0</v>
      </c>
      <c r="P27" s="36">
        <v>11379932332</v>
      </c>
      <c r="Q27" s="36"/>
      <c r="S27" s="14">
        <v>4501079694</v>
      </c>
      <c r="U27" s="14">
        <f t="shared" si="3"/>
        <v>15881012026</v>
      </c>
      <c r="W27" s="15">
        <f t="shared" si="1"/>
        <v>4.1563072144130242E-2</v>
      </c>
    </row>
    <row r="28" spans="1:23" ht="21.75" customHeight="1">
      <c r="A28" s="41" t="s">
        <v>363</v>
      </c>
      <c r="B28" s="41"/>
      <c r="D28" s="14">
        <v>0</v>
      </c>
      <c r="F28" s="14">
        <v>0</v>
      </c>
      <c r="H28" s="14">
        <v>0</v>
      </c>
      <c r="J28" s="14">
        <f t="shared" si="2"/>
        <v>0</v>
      </c>
      <c r="L28" s="15">
        <f t="shared" si="0"/>
        <v>0</v>
      </c>
      <c r="N28" s="14">
        <v>0</v>
      </c>
      <c r="P28" s="36">
        <v>0</v>
      </c>
      <c r="Q28" s="36"/>
      <c r="S28" s="14">
        <v>7785481725</v>
      </c>
      <c r="U28" s="14">
        <f t="shared" si="3"/>
        <v>7785481725</v>
      </c>
      <c r="W28" s="15">
        <f t="shared" si="1"/>
        <v>2.0375813460956481E-2</v>
      </c>
    </row>
    <row r="29" spans="1:23" ht="21.75" customHeight="1">
      <c r="A29" s="41" t="s">
        <v>53</v>
      </c>
      <c r="B29" s="41"/>
      <c r="D29" s="14">
        <v>0</v>
      </c>
      <c r="F29" s="14">
        <v>193375237</v>
      </c>
      <c r="H29" s="14">
        <v>0</v>
      </c>
      <c r="J29" s="14">
        <f t="shared" si="2"/>
        <v>193375237</v>
      </c>
      <c r="L29" s="15">
        <f t="shared" si="0"/>
        <v>1.4630473252741755E-3</v>
      </c>
      <c r="N29" s="14">
        <v>0</v>
      </c>
      <c r="P29" s="36">
        <v>538109198</v>
      </c>
      <c r="Q29" s="36"/>
      <c r="S29" s="14">
        <v>2897377002</v>
      </c>
      <c r="U29" s="14">
        <f t="shared" si="3"/>
        <v>3435486200</v>
      </c>
      <c r="W29" s="15">
        <f t="shared" si="1"/>
        <v>8.9912003433403765E-3</v>
      </c>
    </row>
    <row r="30" spans="1:23" ht="21.75" customHeight="1">
      <c r="A30" s="41" t="s">
        <v>364</v>
      </c>
      <c r="B30" s="41"/>
      <c r="D30" s="14">
        <v>0</v>
      </c>
      <c r="F30" s="14">
        <v>0</v>
      </c>
      <c r="H30" s="14">
        <v>0</v>
      </c>
      <c r="J30" s="14">
        <f t="shared" si="2"/>
        <v>0</v>
      </c>
      <c r="L30" s="15">
        <f t="shared" si="0"/>
        <v>0</v>
      </c>
      <c r="N30" s="14">
        <v>0</v>
      </c>
      <c r="P30" s="36">
        <v>0</v>
      </c>
      <c r="Q30" s="36"/>
      <c r="S30" s="14">
        <v>395274445</v>
      </c>
      <c r="U30" s="14">
        <f t="shared" si="3"/>
        <v>395274445</v>
      </c>
      <c r="W30" s="15">
        <f t="shared" si="1"/>
        <v>1.0344945427513802E-3</v>
      </c>
    </row>
    <row r="31" spans="1:23" ht="21.75" customHeight="1">
      <c r="A31" s="41" t="s">
        <v>41</v>
      </c>
      <c r="B31" s="41"/>
      <c r="D31" s="14">
        <v>0</v>
      </c>
      <c r="F31" s="14">
        <v>10702944921</v>
      </c>
      <c r="H31" s="14">
        <v>0</v>
      </c>
      <c r="J31" s="14">
        <f t="shared" si="2"/>
        <v>10702944921</v>
      </c>
      <c r="L31" s="15">
        <f t="shared" si="0"/>
        <v>8.0976836445846842E-2</v>
      </c>
      <c r="N31" s="14">
        <v>0</v>
      </c>
      <c r="P31" s="36">
        <v>13796307887</v>
      </c>
      <c r="Q31" s="36"/>
      <c r="S31" s="14">
        <v>7261922009</v>
      </c>
      <c r="U31" s="14">
        <f t="shared" si="3"/>
        <v>21058229896</v>
      </c>
      <c r="W31" s="15">
        <f t="shared" si="1"/>
        <v>5.5112654468254245E-2</v>
      </c>
    </row>
    <row r="32" spans="1:23" ht="21.75" customHeight="1">
      <c r="A32" s="41" t="s">
        <v>365</v>
      </c>
      <c r="B32" s="41"/>
      <c r="D32" s="14">
        <v>0</v>
      </c>
      <c r="F32" s="14">
        <v>0</v>
      </c>
      <c r="H32" s="14">
        <v>0</v>
      </c>
      <c r="J32" s="14">
        <f t="shared" si="2"/>
        <v>0</v>
      </c>
      <c r="L32" s="15">
        <f t="shared" si="0"/>
        <v>0</v>
      </c>
      <c r="N32" s="14">
        <v>0</v>
      </c>
      <c r="P32" s="36">
        <v>0</v>
      </c>
      <c r="Q32" s="36"/>
      <c r="S32" s="14">
        <v>12355425101</v>
      </c>
      <c r="U32" s="14">
        <f t="shared" si="3"/>
        <v>12355425101</v>
      </c>
      <c r="W32" s="15">
        <f t="shared" si="1"/>
        <v>3.2336064225851793E-2</v>
      </c>
    </row>
    <row r="33" spans="1:23" ht="21.75" customHeight="1">
      <c r="A33" s="41" t="s">
        <v>366</v>
      </c>
      <c r="B33" s="41"/>
      <c r="D33" s="14">
        <v>0</v>
      </c>
      <c r="F33" s="14">
        <v>0</v>
      </c>
      <c r="H33" s="14">
        <v>0</v>
      </c>
      <c r="J33" s="14">
        <f t="shared" si="2"/>
        <v>0</v>
      </c>
      <c r="L33" s="15">
        <f t="shared" si="0"/>
        <v>0</v>
      </c>
      <c r="N33" s="14">
        <v>0</v>
      </c>
      <c r="P33" s="36">
        <v>0</v>
      </c>
      <c r="Q33" s="36"/>
      <c r="S33" s="14">
        <v>3885017694</v>
      </c>
      <c r="U33" s="14">
        <f t="shared" si="3"/>
        <v>3885017694</v>
      </c>
      <c r="W33" s="15">
        <f t="shared" si="1"/>
        <v>1.0167694000393959E-2</v>
      </c>
    </row>
    <row r="34" spans="1:23" ht="21.75" customHeight="1">
      <c r="A34" s="41" t="s">
        <v>29</v>
      </c>
      <c r="B34" s="41"/>
      <c r="D34" s="14">
        <v>0</v>
      </c>
      <c r="F34" s="14">
        <v>1157308579</v>
      </c>
      <c r="H34" s="14">
        <v>0</v>
      </c>
      <c r="J34" s="14">
        <f t="shared" si="2"/>
        <v>1157308579</v>
      </c>
      <c r="L34" s="15">
        <f t="shared" si="0"/>
        <v>8.7560188537625771E-3</v>
      </c>
      <c r="N34" s="14">
        <v>0</v>
      </c>
      <c r="P34" s="36">
        <v>2742184705</v>
      </c>
      <c r="Q34" s="36"/>
      <c r="S34" s="14">
        <v>4523008294</v>
      </c>
      <c r="U34" s="14">
        <f t="shared" si="3"/>
        <v>7265192999</v>
      </c>
      <c r="W34" s="15">
        <f t="shared" si="1"/>
        <v>1.9014137150963641E-2</v>
      </c>
    </row>
    <row r="35" spans="1:23" ht="21.75" customHeight="1">
      <c r="A35" s="41" t="s">
        <v>54</v>
      </c>
      <c r="B35" s="41"/>
      <c r="D35" s="14">
        <v>0</v>
      </c>
      <c r="F35" s="14">
        <v>-428413638</v>
      </c>
      <c r="H35" s="14">
        <v>0</v>
      </c>
      <c r="J35" s="14">
        <f t="shared" si="2"/>
        <v>-428413638</v>
      </c>
      <c r="L35" s="15">
        <f t="shared" si="0"/>
        <v>-3.2413117465856234E-3</v>
      </c>
      <c r="N35" s="14">
        <v>0</v>
      </c>
      <c r="P35" s="36">
        <v>-428413638</v>
      </c>
      <c r="Q35" s="36"/>
      <c r="S35" s="14">
        <f>7754338+2368</f>
        <v>7756706</v>
      </c>
      <c r="U35" s="14">
        <f t="shared" si="3"/>
        <v>-420656932</v>
      </c>
      <c r="W35" s="15">
        <f t="shared" si="1"/>
        <v>-1.1009244488966103E-3</v>
      </c>
    </row>
    <row r="36" spans="1:23" ht="21.75" customHeight="1">
      <c r="A36" s="41" t="s">
        <v>25</v>
      </c>
      <c r="B36" s="41"/>
      <c r="D36" s="14">
        <v>0</v>
      </c>
      <c r="F36" s="14">
        <v>14874257476</v>
      </c>
      <c r="H36" s="14">
        <v>0</v>
      </c>
      <c r="J36" s="14">
        <f t="shared" si="2"/>
        <v>14874257476</v>
      </c>
      <c r="L36" s="15">
        <f t="shared" si="0"/>
        <v>0.11253634619049598</v>
      </c>
      <c r="N36" s="14">
        <v>0</v>
      </c>
      <c r="P36" s="36">
        <v>30259373168</v>
      </c>
      <c r="Q36" s="36"/>
      <c r="S36" s="14">
        <v>8801783780</v>
      </c>
      <c r="U36" s="14">
        <f t="shared" si="3"/>
        <v>39061156948</v>
      </c>
      <c r="W36" s="15">
        <f t="shared" si="1"/>
        <v>0.10222910741487767</v>
      </c>
    </row>
    <row r="37" spans="1:23" ht="21.75" customHeight="1">
      <c r="A37" s="41" t="s">
        <v>48</v>
      </c>
      <c r="B37" s="41"/>
      <c r="D37" s="14">
        <v>0</v>
      </c>
      <c r="F37" s="14">
        <v>1938844751</v>
      </c>
      <c r="H37" s="14">
        <v>0</v>
      </c>
      <c r="J37" s="14">
        <f t="shared" si="2"/>
        <v>1938844751</v>
      </c>
      <c r="L37" s="15">
        <f t="shared" si="0"/>
        <v>1.4669001424791659E-2</v>
      </c>
      <c r="N37" s="14">
        <f>'درآمد سود سهام'!S8</f>
        <v>15505507113</v>
      </c>
      <c r="P37" s="36">
        <v>-11718273814</v>
      </c>
      <c r="Q37" s="36"/>
      <c r="S37" s="14">
        <v>0</v>
      </c>
      <c r="U37" s="14">
        <f t="shared" si="3"/>
        <v>3787233299</v>
      </c>
      <c r="W37" s="15">
        <f t="shared" si="1"/>
        <v>9.9117770690736323E-3</v>
      </c>
    </row>
    <row r="38" spans="1:23" ht="21.75" customHeight="1">
      <c r="A38" s="41" t="s">
        <v>28</v>
      </c>
      <c r="B38" s="41"/>
      <c r="D38" s="14">
        <v>38367150501</v>
      </c>
      <c r="F38" s="14">
        <v>-30055274903</v>
      </c>
      <c r="H38" s="14">
        <v>0</v>
      </c>
      <c r="J38" s="14">
        <f t="shared" si="2"/>
        <v>8311875598</v>
      </c>
      <c r="L38" s="15">
        <f t="shared" si="0"/>
        <v>6.2886373407085139E-2</v>
      </c>
      <c r="N38" s="14">
        <v>38367150501</v>
      </c>
      <c r="P38" s="36">
        <v>-25081429717</v>
      </c>
      <c r="Q38" s="36"/>
      <c r="S38" s="14">
        <v>0</v>
      </c>
      <c r="U38" s="14">
        <f t="shared" si="3"/>
        <v>13285720784</v>
      </c>
      <c r="W38" s="15">
        <f t="shared" si="1"/>
        <v>3.4770792348001622E-2</v>
      </c>
    </row>
    <row r="39" spans="1:23" ht="21.75" customHeight="1">
      <c r="A39" s="41" t="s">
        <v>24</v>
      </c>
      <c r="B39" s="41"/>
      <c r="D39" s="14">
        <v>0</v>
      </c>
      <c r="F39" s="14">
        <v>2699295172</v>
      </c>
      <c r="H39" s="14">
        <v>0</v>
      </c>
      <c r="J39" s="14">
        <f t="shared" si="2"/>
        <v>2699295172</v>
      </c>
      <c r="L39" s="15">
        <f t="shared" si="0"/>
        <v>2.0422452444208743E-2</v>
      </c>
      <c r="N39" s="14">
        <v>0</v>
      </c>
      <c r="P39" s="36">
        <v>5798420082</v>
      </c>
      <c r="Q39" s="36"/>
      <c r="S39" s="14">
        <v>0</v>
      </c>
      <c r="U39" s="14">
        <f t="shared" si="3"/>
        <v>5798420082</v>
      </c>
      <c r="W39" s="15">
        <f t="shared" si="1"/>
        <v>1.5175364882010045E-2</v>
      </c>
    </row>
    <row r="40" spans="1:23" ht="21.75" customHeight="1">
      <c r="A40" s="41" t="s">
        <v>39</v>
      </c>
      <c r="B40" s="41"/>
      <c r="D40" s="14">
        <v>0</v>
      </c>
      <c r="F40" s="14">
        <v>991588392</v>
      </c>
      <c r="H40" s="14">
        <v>0</v>
      </c>
      <c r="J40" s="14">
        <f t="shared" si="2"/>
        <v>991588392</v>
      </c>
      <c r="L40" s="15">
        <f t="shared" si="0"/>
        <v>7.5022053867658377E-3</v>
      </c>
      <c r="N40" s="14">
        <v>0</v>
      </c>
      <c r="P40" s="36">
        <v>2473961502</v>
      </c>
      <c r="Q40" s="36"/>
      <c r="S40" s="14">
        <v>0</v>
      </c>
      <c r="U40" s="14">
        <f t="shared" si="3"/>
        <v>2473961502</v>
      </c>
      <c r="W40" s="15">
        <f t="shared" si="1"/>
        <v>6.4747410442787621E-3</v>
      </c>
    </row>
    <row r="41" spans="1:23" ht="21.75" customHeight="1">
      <c r="A41" s="41" t="s">
        <v>44</v>
      </c>
      <c r="B41" s="41"/>
      <c r="D41" s="14">
        <v>0</v>
      </c>
      <c r="F41" s="14">
        <v>-379709683</v>
      </c>
      <c r="H41" s="14">
        <v>0</v>
      </c>
      <c r="J41" s="14">
        <f t="shared" si="2"/>
        <v>-379709683</v>
      </c>
      <c r="L41" s="15">
        <f t="shared" si="0"/>
        <v>-2.8728251078697061E-3</v>
      </c>
      <c r="N41" s="14">
        <v>0</v>
      </c>
      <c r="P41" s="36">
        <v>6344260658</v>
      </c>
      <c r="Q41" s="36"/>
      <c r="S41" s="14">
        <v>0</v>
      </c>
      <c r="U41" s="14">
        <f t="shared" si="3"/>
        <v>6344260658</v>
      </c>
      <c r="W41" s="15">
        <f t="shared" si="1"/>
        <v>1.6603914347392938E-2</v>
      </c>
    </row>
    <row r="42" spans="1:23" ht="21.75" customHeight="1">
      <c r="A42" s="41" t="s">
        <v>30</v>
      </c>
      <c r="B42" s="41"/>
      <c r="D42" s="14">
        <v>0</v>
      </c>
      <c r="F42" s="14">
        <v>8335136529</v>
      </c>
      <c r="H42" s="14">
        <v>0</v>
      </c>
      <c r="J42" s="14">
        <f t="shared" si="2"/>
        <v>8335136529</v>
      </c>
      <c r="L42" s="15">
        <f t="shared" si="0"/>
        <v>6.3062362036295908E-2</v>
      </c>
      <c r="N42" s="14">
        <v>0</v>
      </c>
      <c r="P42" s="36">
        <v>8508142087</v>
      </c>
      <c r="Q42" s="36"/>
      <c r="S42" s="14">
        <v>0</v>
      </c>
      <c r="U42" s="14">
        <f t="shared" si="3"/>
        <v>8508142087</v>
      </c>
      <c r="W42" s="15">
        <f t="shared" si="1"/>
        <v>2.226712773691919E-2</v>
      </c>
    </row>
    <row r="43" spans="1:23" ht="21.75" customHeight="1">
      <c r="A43" s="41" t="s">
        <v>32</v>
      </c>
      <c r="B43" s="41"/>
      <c r="D43" s="14">
        <v>0</v>
      </c>
      <c r="F43" s="14">
        <v>2431372947</v>
      </c>
      <c r="H43" s="14">
        <v>0</v>
      </c>
      <c r="J43" s="14">
        <f t="shared" si="2"/>
        <v>2431372947</v>
      </c>
      <c r="L43" s="15">
        <f t="shared" si="0"/>
        <v>1.8395394064092803E-2</v>
      </c>
      <c r="N43" s="14">
        <v>0</v>
      </c>
      <c r="P43" s="36">
        <v>2280653315</v>
      </c>
      <c r="Q43" s="36"/>
      <c r="S43" s="14">
        <v>0</v>
      </c>
      <c r="U43" s="14">
        <f t="shared" si="3"/>
        <v>2280653315</v>
      </c>
      <c r="W43" s="15">
        <f t="shared" si="1"/>
        <v>5.9688235303836674E-3</v>
      </c>
    </row>
    <row r="44" spans="1:23" ht="21.75" customHeight="1">
      <c r="A44" s="41" t="s">
        <v>27</v>
      </c>
      <c r="B44" s="41"/>
      <c r="D44" s="14">
        <v>0</v>
      </c>
      <c r="F44" s="14">
        <v>-4465410366</v>
      </c>
      <c r="H44" s="14">
        <v>0</v>
      </c>
      <c r="J44" s="14">
        <f t="shared" si="2"/>
        <v>-4465410366</v>
      </c>
      <c r="L44" s="15">
        <f t="shared" si="0"/>
        <v>-3.378460858578225E-2</v>
      </c>
      <c r="N44" s="14">
        <v>0</v>
      </c>
      <c r="P44" s="36">
        <v>3270984614</v>
      </c>
      <c r="Q44" s="36"/>
      <c r="S44" s="14">
        <v>0</v>
      </c>
      <c r="U44" s="14">
        <f t="shared" si="3"/>
        <v>3270984614</v>
      </c>
      <c r="W44" s="15">
        <f t="shared" si="1"/>
        <v>8.5606741731222465E-3</v>
      </c>
    </row>
    <row r="45" spans="1:23" ht="21.75" customHeight="1">
      <c r="A45" s="41" t="s">
        <v>36</v>
      </c>
      <c r="B45" s="41"/>
      <c r="D45" s="14">
        <v>0</v>
      </c>
      <c r="F45" s="14">
        <v>-2295533723</v>
      </c>
      <c r="H45" s="14">
        <v>0</v>
      </c>
      <c r="J45" s="14">
        <f t="shared" si="2"/>
        <v>-2295533723</v>
      </c>
      <c r="L45" s="15">
        <f t="shared" si="0"/>
        <v>-1.7367655371053635E-2</v>
      </c>
      <c r="N45" s="14">
        <v>0</v>
      </c>
      <c r="P45" s="36">
        <v>363662110</v>
      </c>
      <c r="Q45" s="36"/>
      <c r="S45" s="14">
        <v>0</v>
      </c>
      <c r="U45" s="14">
        <f t="shared" si="3"/>
        <v>363662110</v>
      </c>
      <c r="W45" s="15">
        <f t="shared" si="1"/>
        <v>9.5176015793394431E-4</v>
      </c>
    </row>
    <row r="46" spans="1:23" ht="21.75" customHeight="1">
      <c r="A46" s="41" t="s">
        <v>33</v>
      </c>
      <c r="B46" s="41"/>
      <c r="D46" s="14">
        <v>0</v>
      </c>
      <c r="F46" s="14">
        <v>1401031309</v>
      </c>
      <c r="H46" s="14">
        <v>0</v>
      </c>
      <c r="J46" s="14">
        <f t="shared" si="2"/>
        <v>1401031309</v>
      </c>
      <c r="L46" s="15">
        <f t="shared" si="0"/>
        <v>1.0599987573682077E-2</v>
      </c>
      <c r="N46" s="14">
        <v>0</v>
      </c>
      <c r="P46" s="36">
        <v>1474708023</v>
      </c>
      <c r="Q46" s="36"/>
      <c r="S46" s="14">
        <v>0</v>
      </c>
      <c r="U46" s="14">
        <f t="shared" si="3"/>
        <v>1474708023</v>
      </c>
      <c r="W46" s="15">
        <f t="shared" si="1"/>
        <v>3.8595396723539186E-3</v>
      </c>
    </row>
    <row r="47" spans="1:23" ht="21.75" customHeight="1">
      <c r="A47" s="41" t="s">
        <v>23</v>
      </c>
      <c r="B47" s="41"/>
      <c r="D47" s="14">
        <v>0</v>
      </c>
      <c r="F47" s="14">
        <v>18400122637</v>
      </c>
      <c r="H47" s="14">
        <v>0</v>
      </c>
      <c r="J47" s="14">
        <f t="shared" si="2"/>
        <v>18400122637</v>
      </c>
      <c r="L47" s="15">
        <f t="shared" si="0"/>
        <v>0.13921250014436781</v>
      </c>
      <c r="N47" s="14">
        <v>0</v>
      </c>
      <c r="P47" s="36">
        <v>43447020238</v>
      </c>
      <c r="Q47" s="36"/>
      <c r="S47" s="14">
        <v>0</v>
      </c>
      <c r="U47" s="14">
        <f t="shared" si="3"/>
        <v>43447020238</v>
      </c>
      <c r="W47" s="15">
        <f t="shared" si="1"/>
        <v>0.11370759203777965</v>
      </c>
    </row>
    <row r="48" spans="1:23" ht="21.75" customHeight="1">
      <c r="A48" s="41" t="s">
        <v>34</v>
      </c>
      <c r="B48" s="41"/>
      <c r="D48" s="14">
        <v>0</v>
      </c>
      <c r="F48" s="14">
        <v>77951760975</v>
      </c>
      <c r="H48" s="14">
        <v>0</v>
      </c>
      <c r="J48" s="14">
        <f t="shared" si="2"/>
        <v>77951760975</v>
      </c>
      <c r="L48" s="15">
        <f t="shared" si="0"/>
        <v>0.5897710439257825</v>
      </c>
      <c r="N48" s="14">
        <v>0</v>
      </c>
      <c r="P48" s="36">
        <v>177822974693</v>
      </c>
      <c r="Q48" s="36"/>
      <c r="S48" s="14">
        <v>0</v>
      </c>
      <c r="U48" s="14">
        <f t="shared" si="3"/>
        <v>177822974693</v>
      </c>
      <c r="W48" s="15">
        <f t="shared" si="1"/>
        <v>0.46539031101726114</v>
      </c>
    </row>
    <row r="49" spans="1:23" ht="21.75" customHeight="1">
      <c r="A49" s="41" t="s">
        <v>26</v>
      </c>
      <c r="B49" s="41"/>
      <c r="D49" s="14">
        <v>0</v>
      </c>
      <c r="F49" s="14">
        <v>17107487297</v>
      </c>
      <c r="H49" s="14">
        <v>0</v>
      </c>
      <c r="J49" s="14">
        <f t="shared" si="2"/>
        <v>17107487297</v>
      </c>
      <c r="L49" s="15">
        <f t="shared" si="0"/>
        <v>0.12943261981386883</v>
      </c>
      <c r="N49" s="14">
        <v>0</v>
      </c>
      <c r="P49" s="36">
        <f>22520586583+2366</f>
        <v>22520588949</v>
      </c>
      <c r="Q49" s="36"/>
      <c r="S49" s="14">
        <v>0</v>
      </c>
      <c r="U49" s="14">
        <f t="shared" si="3"/>
        <v>22520588949</v>
      </c>
      <c r="W49" s="15">
        <f t="shared" si="1"/>
        <v>5.8939874970383027E-2</v>
      </c>
    </row>
    <row r="50" spans="1:23" ht="21.75" customHeight="1">
      <c r="A50" s="41" t="s">
        <v>49</v>
      </c>
      <c r="B50" s="41"/>
      <c r="D50" s="14">
        <v>0</v>
      </c>
      <c r="F50" s="14">
        <v>4087729280</v>
      </c>
      <c r="H50" s="14">
        <v>0</v>
      </c>
      <c r="J50" s="14">
        <f t="shared" si="2"/>
        <v>4087729280</v>
      </c>
      <c r="L50" s="15">
        <f t="shared" si="0"/>
        <v>3.0927131531060158E-2</v>
      </c>
      <c r="N50" s="14">
        <v>0</v>
      </c>
      <c r="P50" s="36">
        <v>6295205362</v>
      </c>
      <c r="Q50" s="36"/>
      <c r="S50" s="14">
        <v>0</v>
      </c>
      <c r="U50" s="14">
        <f t="shared" si="3"/>
        <v>6295205362</v>
      </c>
      <c r="W50" s="15">
        <f t="shared" si="1"/>
        <v>1.6475529027656283E-2</v>
      </c>
    </row>
    <row r="51" spans="1:23" ht="21.75" customHeight="1">
      <c r="A51" s="41" t="s">
        <v>52</v>
      </c>
      <c r="B51" s="41"/>
      <c r="D51" s="14">
        <v>0</v>
      </c>
      <c r="F51" s="14">
        <v>11230885404</v>
      </c>
      <c r="H51" s="14">
        <v>0</v>
      </c>
      <c r="J51" s="14">
        <f t="shared" si="2"/>
        <v>11230885404</v>
      </c>
      <c r="L51" s="15">
        <f t="shared" si="0"/>
        <v>8.4971153006436789E-2</v>
      </c>
      <c r="N51" s="14">
        <v>0</v>
      </c>
      <c r="P51" s="36">
        <v>11749499625</v>
      </c>
      <c r="Q51" s="36"/>
      <c r="S51" s="14">
        <v>0</v>
      </c>
      <c r="U51" s="14">
        <f t="shared" si="3"/>
        <v>11749499625</v>
      </c>
      <c r="W51" s="15">
        <f t="shared" si="1"/>
        <v>3.0750263256006567E-2</v>
      </c>
    </row>
    <row r="52" spans="1:23" ht="21.75" customHeight="1">
      <c r="A52" s="41" t="s">
        <v>51</v>
      </c>
      <c r="B52" s="41"/>
      <c r="D52" s="14">
        <v>0</v>
      </c>
      <c r="F52" s="14">
        <v>16568136072</v>
      </c>
      <c r="H52" s="14">
        <v>0</v>
      </c>
      <c r="J52" s="14">
        <f t="shared" si="2"/>
        <v>16568136072</v>
      </c>
      <c r="L52" s="15">
        <f t="shared" si="0"/>
        <v>0.12535197133290743</v>
      </c>
      <c r="N52" s="14">
        <v>0</v>
      </c>
      <c r="P52" s="36">
        <v>22613482130</v>
      </c>
      <c r="Q52" s="36"/>
      <c r="S52" s="14">
        <v>0</v>
      </c>
      <c r="U52" s="14">
        <f t="shared" si="3"/>
        <v>22613482130</v>
      </c>
      <c r="W52" s="15">
        <f t="shared" si="1"/>
        <v>5.9182990835875714E-2</v>
      </c>
    </row>
    <row r="53" spans="1:23" ht="21.75" customHeight="1">
      <c r="A53" s="38" t="s">
        <v>43</v>
      </c>
      <c r="B53" s="38"/>
      <c r="D53" s="16">
        <v>0</v>
      </c>
      <c r="F53" s="16">
        <v>-9139072046</v>
      </c>
      <c r="H53" s="16">
        <v>0</v>
      </c>
      <c r="J53" s="14">
        <f t="shared" si="2"/>
        <v>-9139072046</v>
      </c>
      <c r="L53" s="15">
        <f t="shared" si="0"/>
        <v>-6.9144814609268121E-2</v>
      </c>
      <c r="N53" s="16">
        <v>0</v>
      </c>
      <c r="P53" s="36">
        <v>6202548761</v>
      </c>
      <c r="Q53" s="51"/>
      <c r="S53" s="16">
        <v>0</v>
      </c>
      <c r="U53" s="14">
        <f t="shared" si="3"/>
        <v>6202548761</v>
      </c>
      <c r="W53" s="15">
        <f t="shared" si="1"/>
        <v>1.6233032328725007E-2</v>
      </c>
    </row>
    <row r="54" spans="1:23" ht="21.75" customHeight="1">
      <c r="A54" s="39" t="s">
        <v>55</v>
      </c>
      <c r="B54" s="39"/>
      <c r="D54" s="17">
        <f>SUM(D9:D53)</f>
        <v>38367150501</v>
      </c>
      <c r="F54" s="17">
        <f>SUM(F9:F53)</f>
        <v>235164981088</v>
      </c>
      <c r="H54" s="17">
        <f>SUM(H9:H53)</f>
        <v>65258279895</v>
      </c>
      <c r="J54" s="17">
        <f>SUM(J9:J53)</f>
        <v>338790411484</v>
      </c>
      <c r="L54" s="18">
        <f>SUM(L9:L53)</f>
        <v>2.5632361880451291</v>
      </c>
      <c r="N54" s="17">
        <f>SUM(N9:N53)</f>
        <v>53872657614</v>
      </c>
      <c r="Q54" s="17">
        <f>SUM(P9:Q53)</f>
        <v>485975890648</v>
      </c>
      <c r="S54" s="17">
        <f>SUM(S9:S53)</f>
        <v>165364536082</v>
      </c>
      <c r="U54" s="17">
        <f>SUM(U9:U53)</f>
        <v>705213084344</v>
      </c>
      <c r="W54" s="18">
        <f>SUM(W9:W53)</f>
        <v>1.8456520436850825</v>
      </c>
    </row>
    <row r="56" spans="1:23">
      <c r="Q56" s="14"/>
    </row>
    <row r="57" spans="1:23">
      <c r="D57" s="14"/>
      <c r="Q57" s="14"/>
      <c r="S57" s="36"/>
      <c r="T57" s="36"/>
    </row>
    <row r="58" spans="1:23">
      <c r="Q58" s="14"/>
    </row>
    <row r="59" spans="1:23">
      <c r="Q59" s="14"/>
    </row>
    <row r="60" spans="1:23">
      <c r="Q60" s="14"/>
      <c r="S60" s="19"/>
    </row>
  </sheetData>
  <mergeCells count="102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54:B54"/>
    <mergeCell ref="S57:T57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34"/>
  <sheetViews>
    <sheetView rightToLeft="1" workbookViewId="0">
      <selection activeCell="S18" sqref="S18"/>
    </sheetView>
  </sheetViews>
  <sheetFormatPr defaultRowHeight="12.75"/>
  <cols>
    <col min="1" max="1" width="5.140625" customWidth="1"/>
    <col min="2" max="2" width="34.42578125" customWidth="1"/>
    <col min="3" max="3" width="1.28515625" customWidth="1"/>
    <col min="4" max="4" width="16.28515625" bestFit="1" customWidth="1"/>
    <col min="5" max="5" width="1.28515625" customWidth="1"/>
    <col min="6" max="6" width="16.140625" bestFit="1" customWidth="1"/>
    <col min="7" max="7" width="1.28515625" customWidth="1"/>
    <col min="8" max="8" width="14.85546875" bestFit="1" customWidth="1"/>
    <col min="9" max="9" width="1.28515625" customWidth="1"/>
    <col min="10" max="10" width="16.140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6" bestFit="1" customWidth="1"/>
    <col min="18" max="18" width="1.28515625" customWidth="1"/>
    <col min="19" max="19" width="15" bestFit="1" customWidth="1"/>
    <col min="20" max="20" width="1.28515625" customWidth="1"/>
    <col min="21" max="21" width="16.140625" bestFit="1" customWidth="1"/>
    <col min="22" max="22" width="1.28515625" customWidth="1"/>
    <col min="23" max="23" width="17.28515625" bestFit="1" customWidth="1"/>
    <col min="24" max="24" width="0.28515625" customWidth="1"/>
    <col min="26" max="26" width="19.5703125" bestFit="1" customWidth="1"/>
  </cols>
  <sheetData>
    <row r="1" spans="1:26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6" ht="21.75" customHeight="1">
      <c r="A2" s="45" t="s">
        <v>333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6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1:26" ht="14.45" customHeight="1"/>
    <row r="5" spans="1:26" ht="14.45" customHeight="1">
      <c r="A5" s="1" t="s">
        <v>367</v>
      </c>
      <c r="B5" s="46" t="s">
        <v>368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</row>
    <row r="6" spans="1:26" ht="14.45" customHeight="1">
      <c r="D6" s="42" t="s">
        <v>352</v>
      </c>
      <c r="E6" s="42"/>
      <c r="F6" s="42"/>
      <c r="G6" s="42"/>
      <c r="H6" s="42"/>
      <c r="I6" s="42"/>
      <c r="J6" s="42"/>
      <c r="K6" s="42"/>
      <c r="L6" s="42"/>
      <c r="N6" s="42" t="s">
        <v>353</v>
      </c>
      <c r="O6" s="42"/>
      <c r="P6" s="42"/>
      <c r="Q6" s="42"/>
      <c r="R6" s="42"/>
      <c r="S6" s="42"/>
      <c r="T6" s="42"/>
      <c r="U6" s="42"/>
      <c r="V6" s="42"/>
      <c r="W6" s="42"/>
    </row>
    <row r="7" spans="1:26" ht="14.45" customHeight="1">
      <c r="D7" s="3"/>
      <c r="E7" s="3"/>
      <c r="F7" s="3"/>
      <c r="G7" s="3"/>
      <c r="H7" s="3"/>
      <c r="I7" s="3"/>
      <c r="J7" s="44" t="s">
        <v>55</v>
      </c>
      <c r="K7" s="44"/>
      <c r="L7" s="44"/>
      <c r="N7" s="3"/>
      <c r="O7" s="3"/>
      <c r="P7" s="3"/>
      <c r="Q7" s="3"/>
      <c r="R7" s="3"/>
      <c r="S7" s="3"/>
      <c r="T7" s="3"/>
      <c r="U7" s="44" t="s">
        <v>55</v>
      </c>
      <c r="V7" s="44"/>
      <c r="W7" s="44"/>
    </row>
    <row r="8" spans="1:26" ht="14.45" customHeight="1">
      <c r="A8" s="42" t="s">
        <v>74</v>
      </c>
      <c r="B8" s="42"/>
      <c r="D8" s="2" t="s">
        <v>369</v>
      </c>
      <c r="F8" s="2" t="s">
        <v>356</v>
      </c>
      <c r="H8" s="2" t="s">
        <v>357</v>
      </c>
      <c r="J8" s="4" t="s">
        <v>330</v>
      </c>
      <c r="K8" s="3"/>
      <c r="L8" s="4" t="s">
        <v>338</v>
      </c>
      <c r="N8" s="2" t="s">
        <v>369</v>
      </c>
      <c r="P8" s="42" t="s">
        <v>356</v>
      </c>
      <c r="Q8" s="42"/>
      <c r="S8" s="2" t="s">
        <v>357</v>
      </c>
      <c r="U8" s="4" t="s">
        <v>330</v>
      </c>
      <c r="V8" s="3"/>
      <c r="W8" s="4" t="s">
        <v>338</v>
      </c>
    </row>
    <row r="9" spans="1:26" ht="21.75" customHeight="1">
      <c r="A9" s="43" t="s">
        <v>85</v>
      </c>
      <c r="B9" s="43"/>
      <c r="D9" s="12">
        <v>0</v>
      </c>
      <c r="E9" s="10"/>
      <c r="F9" s="12">
        <v>24901105230</v>
      </c>
      <c r="G9" s="10"/>
      <c r="H9" s="12">
        <v>25488146913</v>
      </c>
      <c r="I9" s="10"/>
      <c r="J9" s="12">
        <f>D9+F9+H9</f>
        <v>50389252143</v>
      </c>
      <c r="K9" s="10"/>
      <c r="L9" s="13">
        <f>J9/13217291994554*100</f>
        <v>0.38123733790372627</v>
      </c>
      <c r="M9" s="10"/>
      <c r="N9" s="12">
        <v>0</v>
      </c>
      <c r="O9" s="10"/>
      <c r="P9" s="40">
        <v>54635708206</v>
      </c>
      <c r="Q9" s="40"/>
      <c r="R9" s="10"/>
      <c r="S9" s="12">
        <v>29449799323</v>
      </c>
      <c r="T9" s="10"/>
      <c r="U9" s="12">
        <f>N9+P9+S9</f>
        <v>84085507529</v>
      </c>
      <c r="V9" s="10"/>
      <c r="W9" s="13">
        <f>U9/38209427760606*100</f>
        <v>0.22006481765657937</v>
      </c>
      <c r="Z9" s="30"/>
    </row>
    <row r="10" spans="1:26" ht="21.75" customHeight="1">
      <c r="A10" s="41" t="s">
        <v>370</v>
      </c>
      <c r="B10" s="41"/>
      <c r="D10" s="14">
        <v>0</v>
      </c>
      <c r="E10" s="10"/>
      <c r="F10" s="14">
        <v>0</v>
      </c>
      <c r="G10" s="10"/>
      <c r="H10" s="14">
        <v>0</v>
      </c>
      <c r="I10" s="10"/>
      <c r="J10" s="14">
        <f>D10+F10+H10</f>
        <v>0</v>
      </c>
      <c r="K10" s="10"/>
      <c r="L10" s="15">
        <f t="shared" ref="L10:L27" si="0">J10/13217291994554*100</f>
        <v>0</v>
      </c>
      <c r="M10" s="10"/>
      <c r="N10" s="14">
        <v>0</v>
      </c>
      <c r="O10" s="10"/>
      <c r="P10" s="36">
        <v>0</v>
      </c>
      <c r="Q10" s="36"/>
      <c r="R10" s="10"/>
      <c r="S10" s="14">
        <v>993090163</v>
      </c>
      <c r="T10" s="10"/>
      <c r="U10" s="14">
        <f t="shared" ref="U10:U26" si="1">N10+P10+S10</f>
        <v>993090163</v>
      </c>
      <c r="V10" s="10"/>
      <c r="W10" s="15">
        <f t="shared" ref="W10:W27" si="2">U10/38209427760606*100</f>
        <v>2.5990710178179586E-3</v>
      </c>
    </row>
    <row r="11" spans="1:26" ht="21.75" customHeight="1">
      <c r="A11" s="41" t="s">
        <v>371</v>
      </c>
      <c r="B11" s="41"/>
      <c r="D11" s="14">
        <v>0</v>
      </c>
      <c r="E11" s="10"/>
      <c r="F11" s="14">
        <v>0</v>
      </c>
      <c r="G11" s="10"/>
      <c r="H11" s="14">
        <v>0</v>
      </c>
      <c r="I11" s="10"/>
      <c r="J11" s="14">
        <f t="shared" ref="J11:J27" si="3">D11+F11+H11</f>
        <v>0</v>
      </c>
      <c r="K11" s="10"/>
      <c r="L11" s="15">
        <f t="shared" si="0"/>
        <v>0</v>
      </c>
      <c r="M11" s="10"/>
      <c r="N11" s="14">
        <v>0</v>
      </c>
      <c r="O11" s="10"/>
      <c r="P11" s="36">
        <v>0</v>
      </c>
      <c r="Q11" s="36"/>
      <c r="R11" s="10"/>
      <c r="S11" s="14">
        <v>585400082</v>
      </c>
      <c r="T11" s="10"/>
      <c r="U11" s="14">
        <f t="shared" si="1"/>
        <v>585400082</v>
      </c>
      <c r="V11" s="10"/>
      <c r="W11" s="15">
        <f t="shared" si="2"/>
        <v>1.5320828295773345E-3</v>
      </c>
    </row>
    <row r="12" spans="1:26" ht="21.75" customHeight="1">
      <c r="A12" s="41" t="s">
        <v>78</v>
      </c>
      <c r="B12" s="41"/>
      <c r="D12" s="14">
        <v>0</v>
      </c>
      <c r="E12" s="10"/>
      <c r="F12" s="14">
        <v>13363326739</v>
      </c>
      <c r="G12" s="10"/>
      <c r="H12" s="14">
        <v>0</v>
      </c>
      <c r="I12" s="10"/>
      <c r="J12" s="14">
        <f t="shared" si="3"/>
        <v>13363326739</v>
      </c>
      <c r="K12" s="10"/>
      <c r="L12" s="15">
        <f t="shared" si="0"/>
        <v>0.10110487643388806</v>
      </c>
      <c r="M12" s="10"/>
      <c r="N12" s="14">
        <v>0</v>
      </c>
      <c r="O12" s="10"/>
      <c r="P12" s="36">
        <v>23777983026</v>
      </c>
      <c r="Q12" s="36"/>
      <c r="R12" s="10"/>
      <c r="S12" s="14">
        <v>92282992</v>
      </c>
      <c r="T12" s="10"/>
      <c r="U12" s="14">
        <f t="shared" si="1"/>
        <v>23870266018</v>
      </c>
      <c r="V12" s="10"/>
      <c r="W12" s="15">
        <f t="shared" si="2"/>
        <v>6.247218923966795E-2</v>
      </c>
    </row>
    <row r="13" spans="1:26" ht="21.75" customHeight="1">
      <c r="A13" s="41" t="s">
        <v>372</v>
      </c>
      <c r="B13" s="41"/>
      <c r="D13" s="14">
        <v>0</v>
      </c>
      <c r="E13" s="10"/>
      <c r="F13" s="14">
        <v>0</v>
      </c>
      <c r="G13" s="10"/>
      <c r="H13" s="14">
        <v>0</v>
      </c>
      <c r="I13" s="10"/>
      <c r="J13" s="14">
        <f t="shared" si="3"/>
        <v>0</v>
      </c>
      <c r="K13" s="10"/>
      <c r="L13" s="15">
        <f t="shared" si="0"/>
        <v>0</v>
      </c>
      <c r="M13" s="10"/>
      <c r="N13" s="14">
        <v>0</v>
      </c>
      <c r="O13" s="10"/>
      <c r="P13" s="36">
        <v>0</v>
      </c>
      <c r="Q13" s="36"/>
      <c r="R13" s="10"/>
      <c r="S13" s="14">
        <v>1627810716</v>
      </c>
      <c r="T13" s="10"/>
      <c r="U13" s="14">
        <f t="shared" si="1"/>
        <v>1627810716</v>
      </c>
      <c r="V13" s="10"/>
      <c r="W13" s="15">
        <f t="shared" si="2"/>
        <v>4.2602331712443924E-3</v>
      </c>
    </row>
    <row r="14" spans="1:26" ht="21.75" customHeight="1">
      <c r="A14" s="41" t="s">
        <v>90</v>
      </c>
      <c r="B14" s="41"/>
      <c r="D14" s="14">
        <v>0</v>
      </c>
      <c r="E14" s="10"/>
      <c r="F14" s="14">
        <v>39664242495</v>
      </c>
      <c r="G14" s="10"/>
      <c r="H14" s="14">
        <v>0</v>
      </c>
      <c r="I14" s="10"/>
      <c r="J14" s="14">
        <f t="shared" si="3"/>
        <v>39664242495</v>
      </c>
      <c r="K14" s="10"/>
      <c r="L14" s="15">
        <f t="shared" si="0"/>
        <v>0.30009356312430036</v>
      </c>
      <c r="M14" s="10"/>
      <c r="N14" s="14">
        <v>0</v>
      </c>
      <c r="O14" s="10"/>
      <c r="P14" s="36">
        <v>64335640515</v>
      </c>
      <c r="Q14" s="36"/>
      <c r="R14" s="10"/>
      <c r="S14" s="14">
        <v>10947972473</v>
      </c>
      <c r="T14" s="10"/>
      <c r="U14" s="14">
        <f t="shared" si="1"/>
        <v>75283612988</v>
      </c>
      <c r="V14" s="10"/>
      <c r="W14" s="15">
        <f t="shared" si="2"/>
        <v>0.19702889417678632</v>
      </c>
    </row>
    <row r="15" spans="1:26" ht="21.75" customHeight="1">
      <c r="A15" s="41" t="s">
        <v>84</v>
      </c>
      <c r="B15" s="41"/>
      <c r="D15" s="14">
        <v>0</v>
      </c>
      <c r="E15" s="10"/>
      <c r="F15" s="14">
        <v>125481959</v>
      </c>
      <c r="G15" s="10"/>
      <c r="H15" s="14">
        <v>0</v>
      </c>
      <c r="I15" s="10"/>
      <c r="J15" s="14">
        <f t="shared" si="3"/>
        <v>125481959</v>
      </c>
      <c r="K15" s="10"/>
      <c r="L15" s="15">
        <f t="shared" si="0"/>
        <v>9.49377217751587E-4</v>
      </c>
      <c r="M15" s="10"/>
      <c r="N15" s="14">
        <v>0</v>
      </c>
      <c r="O15" s="10"/>
      <c r="P15" s="36">
        <v>67158075</v>
      </c>
      <c r="Q15" s="36"/>
      <c r="R15" s="10"/>
      <c r="S15" s="14">
        <v>0</v>
      </c>
      <c r="T15" s="10"/>
      <c r="U15" s="14">
        <f t="shared" si="1"/>
        <v>67158075</v>
      </c>
      <c r="V15" s="10"/>
      <c r="W15" s="15">
        <f t="shared" si="2"/>
        <v>1.7576310072154526E-4</v>
      </c>
    </row>
    <row r="16" spans="1:26" ht="21.75" customHeight="1">
      <c r="A16" s="41" t="s">
        <v>81</v>
      </c>
      <c r="B16" s="41"/>
      <c r="D16" s="14">
        <v>0</v>
      </c>
      <c r="E16" s="10"/>
      <c r="F16" s="14">
        <v>0</v>
      </c>
      <c r="G16" s="10"/>
      <c r="H16" s="14">
        <v>0</v>
      </c>
      <c r="I16" s="10"/>
      <c r="J16" s="14">
        <f t="shared" si="3"/>
        <v>0</v>
      </c>
      <c r="K16" s="10"/>
      <c r="L16" s="15">
        <f t="shared" si="0"/>
        <v>0</v>
      </c>
      <c r="M16" s="10"/>
      <c r="N16" s="14">
        <v>0</v>
      </c>
      <c r="O16" s="10"/>
      <c r="P16" s="36">
        <v>-58336813</v>
      </c>
      <c r="Q16" s="36"/>
      <c r="R16" s="10"/>
      <c r="S16" s="14">
        <v>0</v>
      </c>
      <c r="T16" s="10"/>
      <c r="U16" s="14">
        <f t="shared" si="1"/>
        <v>-58336813</v>
      </c>
      <c r="V16" s="10"/>
      <c r="W16" s="15">
        <f t="shared" si="2"/>
        <v>-1.5267648959701348E-4</v>
      </c>
    </row>
    <row r="17" spans="1:23" ht="21.75" customHeight="1">
      <c r="A17" s="41" t="s">
        <v>86</v>
      </c>
      <c r="B17" s="41"/>
      <c r="D17" s="14">
        <v>0</v>
      </c>
      <c r="E17" s="10"/>
      <c r="F17" s="14">
        <v>353853040</v>
      </c>
      <c r="G17" s="10"/>
      <c r="H17" s="14">
        <v>0</v>
      </c>
      <c r="I17" s="10"/>
      <c r="J17" s="14">
        <f t="shared" si="3"/>
        <v>353853040</v>
      </c>
      <c r="K17" s="10"/>
      <c r="L17" s="15">
        <f t="shared" si="0"/>
        <v>2.6771977205754414E-3</v>
      </c>
      <c r="M17" s="10"/>
      <c r="N17" s="14">
        <v>0</v>
      </c>
      <c r="O17" s="10"/>
      <c r="P17" s="36">
        <v>1528767542</v>
      </c>
      <c r="Q17" s="36"/>
      <c r="R17" s="10"/>
      <c r="S17" s="14">
        <v>0</v>
      </c>
      <c r="T17" s="10"/>
      <c r="U17" s="14">
        <f t="shared" si="1"/>
        <v>1528767542</v>
      </c>
      <c r="V17" s="10"/>
      <c r="W17" s="15">
        <f t="shared" si="2"/>
        <v>4.0010218200026608E-3</v>
      </c>
    </row>
    <row r="18" spans="1:23" ht="21.75" customHeight="1">
      <c r="A18" s="41" t="s">
        <v>83</v>
      </c>
      <c r="B18" s="41"/>
      <c r="D18" s="14">
        <v>0</v>
      </c>
      <c r="E18" s="10"/>
      <c r="F18" s="14">
        <v>101928045</v>
      </c>
      <c r="G18" s="10"/>
      <c r="H18" s="14">
        <v>0</v>
      </c>
      <c r="I18" s="10"/>
      <c r="J18" s="14">
        <f t="shared" si="3"/>
        <v>101928045</v>
      </c>
      <c r="K18" s="10"/>
      <c r="L18" s="15">
        <f t="shared" si="0"/>
        <v>7.7117192418838919E-4</v>
      </c>
      <c r="M18" s="10"/>
      <c r="N18" s="14">
        <v>0</v>
      </c>
      <c r="O18" s="10"/>
      <c r="P18" s="36">
        <v>43604161</v>
      </c>
      <c r="Q18" s="36"/>
      <c r="R18" s="10"/>
      <c r="S18" s="14">
        <v>0</v>
      </c>
      <c r="T18" s="10"/>
      <c r="U18" s="14">
        <f t="shared" si="1"/>
        <v>43604161</v>
      </c>
      <c r="V18" s="10"/>
      <c r="W18" s="15">
        <f t="shared" si="2"/>
        <v>1.1411885378968166E-4</v>
      </c>
    </row>
    <row r="19" spans="1:23" ht="21.75" customHeight="1">
      <c r="A19" s="41" t="s">
        <v>87</v>
      </c>
      <c r="B19" s="41"/>
      <c r="D19" s="14">
        <v>0</v>
      </c>
      <c r="E19" s="10"/>
      <c r="F19" s="14">
        <v>0</v>
      </c>
      <c r="G19" s="10"/>
      <c r="H19" s="14">
        <v>0</v>
      </c>
      <c r="I19" s="10"/>
      <c r="J19" s="14">
        <f t="shared" si="3"/>
        <v>0</v>
      </c>
      <c r="K19" s="10"/>
      <c r="L19" s="15">
        <f t="shared" si="0"/>
        <v>0</v>
      </c>
      <c r="M19" s="10"/>
      <c r="N19" s="14">
        <v>0</v>
      </c>
      <c r="O19" s="10"/>
      <c r="P19" s="36">
        <v>-60095062</v>
      </c>
      <c r="Q19" s="36"/>
      <c r="R19" s="10"/>
      <c r="S19" s="14">
        <v>0</v>
      </c>
      <c r="T19" s="10"/>
      <c r="U19" s="14">
        <f t="shared" si="1"/>
        <v>-60095062</v>
      </c>
      <c r="V19" s="10"/>
      <c r="W19" s="15">
        <f t="shared" si="2"/>
        <v>-1.5727809999279321E-4</v>
      </c>
    </row>
    <row r="20" spans="1:23" ht="21.75" customHeight="1">
      <c r="A20" s="41" t="s">
        <v>80</v>
      </c>
      <c r="B20" s="41"/>
      <c r="D20" s="14">
        <v>0</v>
      </c>
      <c r="E20" s="10"/>
      <c r="F20" s="14">
        <v>3576677302</v>
      </c>
      <c r="G20" s="10"/>
      <c r="H20" s="14">
        <v>0</v>
      </c>
      <c r="I20" s="10"/>
      <c r="J20" s="14">
        <f t="shared" si="3"/>
        <v>3576677302</v>
      </c>
      <c r="K20" s="10"/>
      <c r="L20" s="15">
        <f t="shared" si="0"/>
        <v>2.706059080387813E-2</v>
      </c>
      <c r="M20" s="10"/>
      <c r="N20" s="14">
        <v>0</v>
      </c>
      <c r="O20" s="10"/>
      <c r="P20" s="36">
        <v>5576038132</v>
      </c>
      <c r="Q20" s="36"/>
      <c r="R20" s="10"/>
      <c r="S20" s="14">
        <v>0</v>
      </c>
      <c r="T20" s="10"/>
      <c r="U20" s="14">
        <f t="shared" si="1"/>
        <v>5576038132</v>
      </c>
      <c r="V20" s="10"/>
      <c r="W20" s="15">
        <f t="shared" si="2"/>
        <v>1.4593356820038291E-2</v>
      </c>
    </row>
    <row r="21" spans="1:23" ht="21.75" customHeight="1">
      <c r="A21" s="41" t="s">
        <v>91</v>
      </c>
      <c r="B21" s="41"/>
      <c r="D21" s="14">
        <v>0</v>
      </c>
      <c r="E21" s="10"/>
      <c r="F21" s="14">
        <v>-90142593</v>
      </c>
      <c r="G21" s="10"/>
      <c r="H21" s="14">
        <v>0</v>
      </c>
      <c r="I21" s="10"/>
      <c r="J21" s="14">
        <f t="shared" si="3"/>
        <v>-90142593</v>
      </c>
      <c r="K21" s="10"/>
      <c r="L21" s="15">
        <f t="shared" si="0"/>
        <v>-6.8200500554230019E-4</v>
      </c>
      <c r="M21" s="10"/>
      <c r="N21" s="14">
        <v>0</v>
      </c>
      <c r="O21" s="10"/>
      <c r="P21" s="36">
        <v>-90142593</v>
      </c>
      <c r="Q21" s="36"/>
      <c r="R21" s="10"/>
      <c r="S21" s="14">
        <v>0</v>
      </c>
      <c r="T21" s="10"/>
      <c r="U21" s="14">
        <f t="shared" si="1"/>
        <v>-90142593</v>
      </c>
      <c r="V21" s="10"/>
      <c r="W21" s="15">
        <f t="shared" si="2"/>
        <v>-2.3591714998918984E-4</v>
      </c>
    </row>
    <row r="22" spans="1:23" ht="21.75" customHeight="1">
      <c r="A22" s="41" t="s">
        <v>89</v>
      </c>
      <c r="B22" s="41"/>
      <c r="D22" s="14">
        <v>0</v>
      </c>
      <c r="E22" s="10"/>
      <c r="F22" s="14">
        <v>110085020000</v>
      </c>
      <c r="G22" s="10"/>
      <c r="H22" s="14">
        <v>0</v>
      </c>
      <c r="I22" s="10"/>
      <c r="J22" s="14">
        <f t="shared" si="3"/>
        <v>110085020000</v>
      </c>
      <c r="K22" s="10"/>
      <c r="L22" s="15">
        <f t="shared" si="0"/>
        <v>0.83288634347609936</v>
      </c>
      <c r="M22" s="10"/>
      <c r="N22" s="14">
        <v>0</v>
      </c>
      <c r="O22" s="10"/>
      <c r="P22" s="36">
        <f>208736020000-20005</f>
        <v>208735999995</v>
      </c>
      <c r="Q22" s="36"/>
      <c r="R22" s="10"/>
      <c r="S22" s="14">
        <v>0</v>
      </c>
      <c r="T22" s="10"/>
      <c r="U22" s="14">
        <f t="shared" si="1"/>
        <v>208735999995</v>
      </c>
      <c r="V22" s="10"/>
      <c r="W22" s="15">
        <f t="shared" si="2"/>
        <v>0.54629449386888562</v>
      </c>
    </row>
    <row r="23" spans="1:23" ht="21.75" customHeight="1">
      <c r="A23" s="41" t="s">
        <v>79</v>
      </c>
      <c r="B23" s="41"/>
      <c r="D23" s="14">
        <v>0</v>
      </c>
      <c r="E23" s="10"/>
      <c r="F23" s="14">
        <v>32821955</v>
      </c>
      <c r="G23" s="10"/>
      <c r="H23" s="14">
        <v>0</v>
      </c>
      <c r="I23" s="10"/>
      <c r="J23" s="14">
        <f t="shared" si="3"/>
        <v>32821955</v>
      </c>
      <c r="K23" s="10"/>
      <c r="L23" s="15">
        <f t="shared" si="0"/>
        <v>2.4832586745850686E-4</v>
      </c>
      <c r="M23" s="10"/>
      <c r="N23" s="14">
        <v>0</v>
      </c>
      <c r="O23" s="10"/>
      <c r="P23" s="36">
        <v>-27273107</v>
      </c>
      <c r="Q23" s="36"/>
      <c r="R23" s="10"/>
      <c r="S23" s="14">
        <v>0</v>
      </c>
      <c r="T23" s="10"/>
      <c r="U23" s="14">
        <f t="shared" si="1"/>
        <v>-27273107</v>
      </c>
      <c r="V23" s="10"/>
      <c r="W23" s="15">
        <f t="shared" si="2"/>
        <v>-7.1377951983145449E-5</v>
      </c>
    </row>
    <row r="24" spans="1:23" ht="21.75" customHeight="1">
      <c r="A24" s="41" t="s">
        <v>92</v>
      </c>
      <c r="B24" s="41"/>
      <c r="D24" s="14">
        <v>0</v>
      </c>
      <c r="E24" s="10"/>
      <c r="F24" s="14">
        <v>-393852379</v>
      </c>
      <c r="G24" s="10"/>
      <c r="H24" s="14">
        <v>0</v>
      </c>
      <c r="I24" s="10"/>
      <c r="J24" s="14">
        <f t="shared" si="3"/>
        <v>-393852379</v>
      </c>
      <c r="K24" s="10"/>
      <c r="L24" s="15">
        <f t="shared" si="0"/>
        <v>-2.9798265723590079E-3</v>
      </c>
      <c r="M24" s="10"/>
      <c r="N24" s="14">
        <v>0</v>
      </c>
      <c r="O24" s="10"/>
      <c r="P24" s="36">
        <v>-393852379</v>
      </c>
      <c r="Q24" s="36"/>
      <c r="R24" s="10"/>
      <c r="S24" s="14">
        <v>0</v>
      </c>
      <c r="T24" s="10"/>
      <c r="U24" s="14">
        <f t="shared" si="1"/>
        <v>-393852379</v>
      </c>
      <c r="V24" s="10"/>
      <c r="W24" s="15">
        <f t="shared" si="2"/>
        <v>-1.0307727754197424E-3</v>
      </c>
    </row>
    <row r="25" spans="1:23" ht="21.75" customHeight="1">
      <c r="A25" s="41" t="s">
        <v>82</v>
      </c>
      <c r="B25" s="41"/>
      <c r="D25" s="14">
        <v>0</v>
      </c>
      <c r="E25" s="10"/>
      <c r="F25" s="14">
        <v>5671007066</v>
      </c>
      <c r="G25" s="10"/>
      <c r="H25" s="14">
        <v>0</v>
      </c>
      <c r="I25" s="10"/>
      <c r="J25" s="14">
        <f t="shared" si="3"/>
        <v>5671007066</v>
      </c>
      <c r="K25" s="10"/>
      <c r="L25" s="15">
        <f t="shared" si="0"/>
        <v>4.2905967942122029E-2</v>
      </c>
      <c r="M25" s="10"/>
      <c r="N25" s="14">
        <v>0</v>
      </c>
      <c r="O25" s="10"/>
      <c r="P25" s="36">
        <v>7170043555</v>
      </c>
      <c r="Q25" s="36"/>
      <c r="R25" s="10"/>
      <c r="S25" s="14">
        <v>0</v>
      </c>
      <c r="T25" s="10"/>
      <c r="U25" s="14">
        <f t="shared" si="1"/>
        <v>7170043555</v>
      </c>
      <c r="V25" s="10"/>
      <c r="W25" s="15">
        <f t="shared" si="2"/>
        <v>1.8765116295178672E-2</v>
      </c>
    </row>
    <row r="26" spans="1:23" ht="21.75" customHeight="1">
      <c r="A26" s="41" t="s">
        <v>88</v>
      </c>
      <c r="B26" s="41"/>
      <c r="D26" s="14">
        <v>0</v>
      </c>
      <c r="E26" s="10"/>
      <c r="F26" s="14">
        <v>711525386</v>
      </c>
      <c r="G26" s="10"/>
      <c r="H26" s="14">
        <v>0</v>
      </c>
      <c r="I26" s="10"/>
      <c r="J26" s="14">
        <f t="shared" si="3"/>
        <v>711525386</v>
      </c>
      <c r="K26" s="10"/>
      <c r="L26" s="15">
        <f t="shared" si="0"/>
        <v>5.3832917233966994E-3</v>
      </c>
      <c r="M26" s="10"/>
      <c r="N26" s="14">
        <v>0</v>
      </c>
      <c r="O26" s="10"/>
      <c r="P26" s="36">
        <v>3051532055</v>
      </c>
      <c r="Q26" s="36"/>
      <c r="R26" s="10"/>
      <c r="S26" s="14">
        <v>0</v>
      </c>
      <c r="T26" s="10"/>
      <c r="U26" s="14">
        <f t="shared" si="1"/>
        <v>3051532055</v>
      </c>
      <c r="V26" s="10"/>
      <c r="W26" s="15">
        <f t="shared" si="2"/>
        <v>7.9863327818432712E-3</v>
      </c>
    </row>
    <row r="27" spans="1:23" ht="21.75" customHeight="1">
      <c r="A27" s="38" t="s">
        <v>77</v>
      </c>
      <c r="B27" s="38"/>
      <c r="D27" s="16">
        <v>0</v>
      </c>
      <c r="E27" s="10"/>
      <c r="F27" s="16">
        <v>2628007981</v>
      </c>
      <c r="G27" s="10"/>
      <c r="H27" s="16">
        <v>0</v>
      </c>
      <c r="I27" s="10"/>
      <c r="J27" s="14">
        <f t="shared" si="3"/>
        <v>2628007981</v>
      </c>
      <c r="K27" s="10"/>
      <c r="L27" s="15">
        <f t="shared" si="0"/>
        <v>1.9883104512504027E-2</v>
      </c>
      <c r="M27" s="10"/>
      <c r="N27" s="16">
        <v>0</v>
      </c>
      <c r="O27" s="10"/>
      <c r="P27" s="36">
        <v>3868302419</v>
      </c>
      <c r="Q27" s="51"/>
      <c r="R27" s="10"/>
      <c r="S27" s="16">
        <v>0</v>
      </c>
      <c r="T27" s="10"/>
      <c r="U27" s="14">
        <f>N27+P27+S27</f>
        <v>3868302419</v>
      </c>
      <c r="V27" s="10"/>
      <c r="W27" s="15">
        <f t="shared" si="2"/>
        <v>1.0123947532624992E-2</v>
      </c>
    </row>
    <row r="28" spans="1:23" ht="21.75" customHeight="1">
      <c r="A28" s="39" t="s">
        <v>55</v>
      </c>
      <c r="B28" s="39"/>
      <c r="D28" s="17">
        <f>SUM(D9:D27)</f>
        <v>0</v>
      </c>
      <c r="E28" s="10"/>
      <c r="F28" s="17">
        <f>SUM(F9:F27)</f>
        <v>200731002226</v>
      </c>
      <c r="G28" s="10"/>
      <c r="H28" s="17">
        <f>SUM(H9:H27)</f>
        <v>25488146913</v>
      </c>
      <c r="I28" s="10"/>
      <c r="J28" s="17">
        <f>SUM(J9:J27)</f>
        <v>226219149139</v>
      </c>
      <c r="K28" s="10"/>
      <c r="L28" s="18">
        <f>SUM(L9:L27)</f>
        <v>1.7115393170719875</v>
      </c>
      <c r="M28" s="10"/>
      <c r="N28" s="17">
        <v>0</v>
      </c>
      <c r="O28" s="10"/>
      <c r="P28" s="10"/>
      <c r="Q28" s="17">
        <f>SUM(P9:Q27)</f>
        <v>372161077727</v>
      </c>
      <c r="R28" s="10"/>
      <c r="S28" s="17">
        <v>43696355749</v>
      </c>
      <c r="T28" s="10"/>
      <c r="U28" s="17">
        <f>SUM(U9:U27)</f>
        <v>415857433476</v>
      </c>
      <c r="V28" s="10"/>
      <c r="W28" s="18">
        <f>SUM(W9:W27)</f>
        <v>1.0883634166977763</v>
      </c>
    </row>
    <row r="29" spans="1:23"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ht="18.75">
      <c r="S31" s="36"/>
      <c r="T31" s="36"/>
    </row>
    <row r="33" spans="17:17" ht="18.75">
      <c r="Q33" s="14"/>
    </row>
    <row r="34" spans="17:17">
      <c r="Q34" s="24"/>
    </row>
  </sheetData>
  <mergeCells count="50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8:B28"/>
    <mergeCell ref="S31:T31"/>
    <mergeCell ref="A25:B25"/>
    <mergeCell ref="P25:Q25"/>
    <mergeCell ref="A26:B26"/>
    <mergeCell ref="P26:Q26"/>
    <mergeCell ref="A27:B27"/>
    <mergeCell ref="P27:Q2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2025-12-24T06:46:30Z</dcterms:created>
  <dcterms:modified xsi:type="dcterms:W3CDTF">2025-12-27T12:05:06Z</dcterms:modified>
</cp:coreProperties>
</file>