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4\"/>
    </mc:Choice>
  </mc:AlternateContent>
  <xr:revisionPtr revIDLastSave="0" documentId="13_ncr:1_{7ED1EEDC-48FB-4E17-A631-377723AC2E22}" xr6:coauthVersionLast="47" xr6:coauthVersionMax="47" xr10:uidLastSave="{00000000-0000-0000-0000-000000000000}"/>
  <bookViews>
    <workbookView xWindow="-120" yWindow="-120" windowWidth="29040" windowHeight="15840" tabRatio="804" firstSheet="3" activeTab="10" xr2:uid="{00000000-000D-0000-FFFF-FFFF00000000}"/>
  </bookViews>
  <sheets>
    <sheet name="سهام" sheetId="2" r:id="rId1"/>
    <sheet name="اوراق مشتقه" sheetId="3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مبالغ تخصیصی اوراق" sheetId="12" r:id="rId11"/>
    <sheet name="درآمد سپرده بانکی" sheetId="13" r:id="rId12"/>
    <sheet name="سایر درآمدها" sheetId="14" r:id="rId13"/>
    <sheet name="درآمد سود سهام" sheetId="15" r:id="rId14"/>
    <sheet name="سود اوراق بهادار" sheetId="17" r:id="rId15"/>
    <sheet name="سود سپرده بانکی" sheetId="18" r:id="rId16"/>
    <sheet name="درآمد ناشی از فروش" sheetId="19" r:id="rId17"/>
    <sheet name="درآمد ناشی از تغییر قیمت اوراق" sheetId="21" r:id="rId18"/>
  </sheets>
  <definedNames>
    <definedName name="_xlnm.Print_Area" localSheetId="3">اوراق!$A$1:$AM$89</definedName>
    <definedName name="_xlnm.Print_Area" localSheetId="1">'اوراق مشتقه'!$A$1:$AX$51</definedName>
    <definedName name="_xlnm.Print_Area" localSheetId="4">'تعدیل قیمت'!$A$1:$N$43</definedName>
    <definedName name="_xlnm.Print_Area" localSheetId="6">درآمد!$A$1:$K$13</definedName>
    <definedName name="_xlnm.Print_Area" localSheetId="11">'درآمد سپرده بانکی'!$A$1:$K$21</definedName>
    <definedName name="_xlnm.Print_Area" localSheetId="9">'درآمد سرمایه گذاری در اوراق به'!$A$1:$S$102</definedName>
    <definedName name="_xlnm.Print_Area" localSheetId="7">'درآمد سرمایه گذاری در سهام'!$A$1:$X$54</definedName>
    <definedName name="_xlnm.Print_Area" localSheetId="8">'درآمد سرمایه گذاری در صندوق'!$A$1:$X$26</definedName>
    <definedName name="_xlnm.Print_Area" localSheetId="13">'درآمد سود سهام'!$A$1:$T$9</definedName>
    <definedName name="_xlnm.Print_Area" localSheetId="17">'درآمد ناشی از تغییر قیمت اوراق'!$A$1:$R$127</definedName>
    <definedName name="_xlnm.Print_Area" localSheetId="16">'درآمد ناشی از فروش'!$A$1:$R$60</definedName>
    <definedName name="_xlnm.Print_Area" localSheetId="12">'سایر درآمدها'!$A$1:$G$11</definedName>
    <definedName name="_xlnm.Print_Area" localSheetId="5">سپرده!$A$1:$M$24</definedName>
    <definedName name="_xlnm.Print_Area" localSheetId="14">'سود اوراق بهادار'!$A$1:$U$89</definedName>
    <definedName name="_xlnm.Print_Area" localSheetId="15">'سود سپرده بانکی'!$A$1:$N$21</definedName>
    <definedName name="_xlnm.Print_Area" localSheetId="0">سهام!$A$1:$AC$45</definedName>
    <definedName name="_xlnm.Print_Area" localSheetId="10">'مبالغ تخصیصی اوراق'!$A$1:$R$66</definedName>
    <definedName name="_xlnm.Print_Area" localSheetId="2">'واحدهای صندوق'!$A$1:$AB$24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2" l="1"/>
  <c r="J29" i="12"/>
  <c r="J28" i="12"/>
  <c r="J27" i="12" l="1"/>
  <c r="J26" i="12"/>
  <c r="J25" i="12"/>
  <c r="J24" i="12"/>
  <c r="J23" i="12"/>
  <c r="J22" i="12"/>
  <c r="J21" i="12"/>
  <c r="J20" i="12"/>
  <c r="L49" i="12"/>
  <c r="J31" i="12"/>
  <c r="W41" i="9"/>
  <c r="J85" i="11"/>
  <c r="T63" i="17"/>
  <c r="L85" i="11" s="1"/>
  <c r="R85" i="11" s="1"/>
  <c r="P43" i="17"/>
  <c r="T43" i="17" s="1"/>
  <c r="L57" i="11" s="1"/>
  <c r="R57" i="11" s="1"/>
  <c r="P13" i="17"/>
  <c r="P18" i="17"/>
  <c r="J43" i="17"/>
  <c r="N43" i="17" s="1"/>
  <c r="D57" i="11" s="1"/>
  <c r="J57" i="11" s="1"/>
  <c r="J13" i="17"/>
  <c r="N13" i="17" s="1"/>
  <c r="D16" i="11" s="1"/>
  <c r="J18" i="17"/>
  <c r="F12" i="8"/>
  <c r="N54" i="9"/>
  <c r="J12" i="9"/>
  <c r="L12" i="9" s="1"/>
  <c r="J14" i="9"/>
  <c r="L14" i="9" s="1"/>
  <c r="J15" i="9"/>
  <c r="L15" i="9" s="1"/>
  <c r="J16" i="9"/>
  <c r="L16" i="9" s="1"/>
  <c r="J17" i="9"/>
  <c r="L17" i="9" s="1"/>
  <c r="J18" i="9"/>
  <c r="L18" i="9" s="1"/>
  <c r="J19" i="9"/>
  <c r="L19" i="9" s="1"/>
  <c r="J20" i="9"/>
  <c r="L20" i="9" s="1"/>
  <c r="J21" i="9"/>
  <c r="L21" i="9" s="1"/>
  <c r="J22" i="9"/>
  <c r="L22" i="9" s="1"/>
  <c r="J23" i="9"/>
  <c r="L23" i="9" s="1"/>
  <c r="J24" i="9"/>
  <c r="L24" i="9" s="1"/>
  <c r="J25" i="9"/>
  <c r="L25" i="9" s="1"/>
  <c r="J26" i="9"/>
  <c r="L26" i="9" s="1"/>
  <c r="J27" i="9"/>
  <c r="L27" i="9" s="1"/>
  <c r="J28" i="9"/>
  <c r="L28" i="9" s="1"/>
  <c r="J29" i="9"/>
  <c r="L29" i="9" s="1"/>
  <c r="J30" i="9"/>
  <c r="L30" i="9" s="1"/>
  <c r="J31" i="9"/>
  <c r="L31" i="9" s="1"/>
  <c r="J32" i="9"/>
  <c r="L32" i="9" s="1"/>
  <c r="J33" i="9"/>
  <c r="L33" i="9" s="1"/>
  <c r="J34" i="9"/>
  <c r="L34" i="9" s="1"/>
  <c r="J35" i="9"/>
  <c r="L35" i="9" s="1"/>
  <c r="J36" i="9"/>
  <c r="L36" i="9" s="1"/>
  <c r="J37" i="9"/>
  <c r="L37" i="9" s="1"/>
  <c r="J38" i="9"/>
  <c r="L38" i="9" s="1"/>
  <c r="J39" i="9"/>
  <c r="L39" i="9" s="1"/>
  <c r="J40" i="9"/>
  <c r="L40" i="9" s="1"/>
  <c r="J41" i="9"/>
  <c r="L41" i="9" s="1"/>
  <c r="J42" i="9"/>
  <c r="L42" i="9" s="1"/>
  <c r="J43" i="9"/>
  <c r="L43" i="9" s="1"/>
  <c r="J44" i="9"/>
  <c r="L44" i="9" s="1"/>
  <c r="J45" i="9"/>
  <c r="L45" i="9" s="1"/>
  <c r="J46" i="9"/>
  <c r="L46" i="9" s="1"/>
  <c r="J47" i="9"/>
  <c r="L47" i="9" s="1"/>
  <c r="J48" i="9"/>
  <c r="L48" i="9" s="1"/>
  <c r="J49" i="9"/>
  <c r="L49" i="9" s="1"/>
  <c r="J50" i="9"/>
  <c r="L50" i="9" s="1"/>
  <c r="J51" i="9"/>
  <c r="L51" i="9" s="1"/>
  <c r="J52" i="9"/>
  <c r="L52" i="9" s="1"/>
  <c r="J53" i="9"/>
  <c r="L53" i="9" s="1"/>
  <c r="J10" i="9"/>
  <c r="L10" i="9" s="1"/>
  <c r="J9" i="9"/>
  <c r="L9" i="9" s="1"/>
  <c r="F54" i="9"/>
  <c r="J12" i="10"/>
  <c r="L12" i="10" s="1"/>
  <c r="J13" i="10"/>
  <c r="L13" i="10" s="1"/>
  <c r="J14" i="10"/>
  <c r="L14" i="10" s="1"/>
  <c r="J15" i="10"/>
  <c r="L15" i="10" s="1"/>
  <c r="J16" i="10"/>
  <c r="J17" i="10"/>
  <c r="L17" i="10" s="1"/>
  <c r="J18" i="10"/>
  <c r="L18" i="10" s="1"/>
  <c r="J19" i="10"/>
  <c r="L19" i="10" s="1"/>
  <c r="J20" i="10"/>
  <c r="L20" i="10" s="1"/>
  <c r="J21" i="10"/>
  <c r="L21" i="10" s="1"/>
  <c r="J22" i="10"/>
  <c r="L22" i="10" s="1"/>
  <c r="J23" i="10"/>
  <c r="L23" i="10" s="1"/>
  <c r="J24" i="10"/>
  <c r="L24" i="10" s="1"/>
  <c r="J25" i="10"/>
  <c r="L25" i="10" s="1"/>
  <c r="J10" i="10"/>
  <c r="L10" i="10" s="1"/>
  <c r="J9" i="10"/>
  <c r="L9" i="10" s="1"/>
  <c r="F26" i="10"/>
  <c r="D26" i="10"/>
  <c r="F102" i="11"/>
  <c r="D54" i="9"/>
  <c r="J11" i="11"/>
  <c r="J13" i="11"/>
  <c r="J14" i="11"/>
  <c r="J17" i="11"/>
  <c r="J18" i="11"/>
  <c r="J19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40" i="11"/>
  <c r="J41" i="11"/>
  <c r="J42" i="11"/>
  <c r="J43" i="11"/>
  <c r="J44" i="11"/>
  <c r="J45" i="11"/>
  <c r="J46" i="11"/>
  <c r="J48" i="11"/>
  <c r="J49" i="11"/>
  <c r="J50" i="11"/>
  <c r="J51" i="11"/>
  <c r="J52" i="11"/>
  <c r="J53" i="11"/>
  <c r="J54" i="11"/>
  <c r="J55" i="11"/>
  <c r="J56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6" i="11"/>
  <c r="J87" i="11"/>
  <c r="J90" i="11"/>
  <c r="J91" i="11"/>
  <c r="J92" i="11"/>
  <c r="J93" i="11"/>
  <c r="J94" i="11"/>
  <c r="J96" i="11"/>
  <c r="J98" i="11"/>
  <c r="J99" i="11"/>
  <c r="J101" i="11"/>
  <c r="P102" i="11"/>
  <c r="N102" i="11"/>
  <c r="N26" i="10"/>
  <c r="S26" i="10"/>
  <c r="U10" i="10"/>
  <c r="W10" i="10" s="1"/>
  <c r="U11" i="10"/>
  <c r="W11" i="10" s="1"/>
  <c r="U12" i="10"/>
  <c r="W12" i="10" s="1"/>
  <c r="U13" i="10"/>
  <c r="W13" i="10" s="1"/>
  <c r="U14" i="10"/>
  <c r="W14" i="10" s="1"/>
  <c r="U15" i="10"/>
  <c r="W15" i="10" s="1"/>
  <c r="U16" i="10"/>
  <c r="W16" i="10" s="1"/>
  <c r="U17" i="10"/>
  <c r="W17" i="10" s="1"/>
  <c r="U18" i="10"/>
  <c r="W18" i="10" s="1"/>
  <c r="U19" i="10"/>
  <c r="W19" i="10" s="1"/>
  <c r="U20" i="10"/>
  <c r="W20" i="10" s="1"/>
  <c r="U21" i="10"/>
  <c r="W21" i="10" s="1"/>
  <c r="U23" i="10"/>
  <c r="W23" i="10" s="1"/>
  <c r="U24" i="10"/>
  <c r="W24" i="10" s="1"/>
  <c r="U25" i="10"/>
  <c r="W25" i="10" s="1"/>
  <c r="U9" i="10"/>
  <c r="W9" i="10" s="1"/>
  <c r="R11" i="11"/>
  <c r="R12" i="11"/>
  <c r="R13" i="11"/>
  <c r="R14" i="11"/>
  <c r="R15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40" i="11"/>
  <c r="R41" i="11"/>
  <c r="R42" i="11"/>
  <c r="R43" i="11"/>
  <c r="R44" i="11"/>
  <c r="R45" i="11"/>
  <c r="R46" i="11"/>
  <c r="R48" i="11"/>
  <c r="R49" i="11"/>
  <c r="R50" i="11"/>
  <c r="R51" i="11"/>
  <c r="R52" i="11"/>
  <c r="R53" i="11"/>
  <c r="R54" i="11"/>
  <c r="R55" i="11"/>
  <c r="R56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1" i="11"/>
  <c r="R10" i="11"/>
  <c r="R9" i="11"/>
  <c r="L100" i="11"/>
  <c r="R100" i="11" s="1"/>
  <c r="U10" i="9"/>
  <c r="W10" i="9" s="1"/>
  <c r="U11" i="9"/>
  <c r="W11" i="9" s="1"/>
  <c r="U12" i="9"/>
  <c r="W12" i="9" s="1"/>
  <c r="U13" i="9"/>
  <c r="W13" i="9" s="1"/>
  <c r="U14" i="9"/>
  <c r="W14" i="9" s="1"/>
  <c r="U15" i="9"/>
  <c r="W15" i="9" s="1"/>
  <c r="U16" i="9"/>
  <c r="W16" i="9" s="1"/>
  <c r="U17" i="9"/>
  <c r="W17" i="9" s="1"/>
  <c r="U18" i="9"/>
  <c r="W18" i="9" s="1"/>
  <c r="U19" i="9"/>
  <c r="W19" i="9" s="1"/>
  <c r="U20" i="9"/>
  <c r="W20" i="9" s="1"/>
  <c r="U21" i="9"/>
  <c r="W21" i="9" s="1"/>
  <c r="U22" i="9"/>
  <c r="W22" i="9" s="1"/>
  <c r="U23" i="9"/>
  <c r="W23" i="9" s="1"/>
  <c r="U24" i="9"/>
  <c r="W24" i="9" s="1"/>
  <c r="U25" i="9"/>
  <c r="W25" i="9" s="1"/>
  <c r="U26" i="9"/>
  <c r="W26" i="9" s="1"/>
  <c r="U27" i="9"/>
  <c r="W27" i="9" s="1"/>
  <c r="U28" i="9"/>
  <c r="W28" i="9" s="1"/>
  <c r="U29" i="9"/>
  <c r="W29" i="9" s="1"/>
  <c r="U30" i="9"/>
  <c r="W30" i="9" s="1"/>
  <c r="U31" i="9"/>
  <c r="W31" i="9" s="1"/>
  <c r="U32" i="9"/>
  <c r="W32" i="9" s="1"/>
  <c r="U33" i="9"/>
  <c r="W33" i="9" s="1"/>
  <c r="U34" i="9"/>
  <c r="W34" i="9" s="1"/>
  <c r="U35" i="9"/>
  <c r="W35" i="9" s="1"/>
  <c r="U36" i="9"/>
  <c r="W36" i="9" s="1"/>
  <c r="U37" i="9"/>
  <c r="W37" i="9" s="1"/>
  <c r="U38" i="9"/>
  <c r="W38" i="9" s="1"/>
  <c r="U39" i="9"/>
  <c r="W39" i="9" s="1"/>
  <c r="U40" i="9"/>
  <c r="W40" i="9" s="1"/>
  <c r="U41" i="9"/>
  <c r="U42" i="9"/>
  <c r="W42" i="9" s="1"/>
  <c r="U43" i="9"/>
  <c r="W43" i="9" s="1"/>
  <c r="U44" i="9"/>
  <c r="W44" i="9" s="1"/>
  <c r="U45" i="9"/>
  <c r="W45" i="9" s="1"/>
  <c r="U46" i="9"/>
  <c r="W46" i="9" s="1"/>
  <c r="U47" i="9"/>
  <c r="W47" i="9" s="1"/>
  <c r="U48" i="9"/>
  <c r="W48" i="9" s="1"/>
  <c r="U50" i="9"/>
  <c r="W50" i="9" s="1"/>
  <c r="U51" i="9"/>
  <c r="W51" i="9" s="1"/>
  <c r="U52" i="9"/>
  <c r="W52" i="9" s="1"/>
  <c r="U53" i="9"/>
  <c r="W53" i="9" s="1"/>
  <c r="U9" i="9"/>
  <c r="S54" i="9"/>
  <c r="P49" i="9"/>
  <c r="U49" i="9" s="1"/>
  <c r="W49" i="9" s="1"/>
  <c r="P22" i="10"/>
  <c r="U22" i="10" s="1"/>
  <c r="W22" i="10" s="1"/>
  <c r="J28" i="17"/>
  <c r="N28" i="17" s="1"/>
  <c r="D47" i="11" s="1"/>
  <c r="J14" i="17"/>
  <c r="J16" i="17"/>
  <c r="J15" i="17"/>
  <c r="J67" i="17"/>
  <c r="N9" i="17"/>
  <c r="N10" i="17"/>
  <c r="N11" i="17"/>
  <c r="N12" i="17"/>
  <c r="N14" i="17"/>
  <c r="D36" i="11" s="1"/>
  <c r="J36" i="11" s="1"/>
  <c r="N15" i="17"/>
  <c r="D37" i="11" s="1"/>
  <c r="J37" i="11" s="1"/>
  <c r="N17" i="17"/>
  <c r="N18" i="17"/>
  <c r="D39" i="11" s="1"/>
  <c r="J39" i="11" s="1"/>
  <c r="N19" i="17"/>
  <c r="N20" i="17"/>
  <c r="N21" i="17"/>
  <c r="N22" i="17"/>
  <c r="N23" i="17"/>
  <c r="N24" i="17"/>
  <c r="N25" i="17"/>
  <c r="N26" i="17"/>
  <c r="N27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4" i="17"/>
  <c r="D88" i="11" s="1"/>
  <c r="J88" i="11" s="1"/>
  <c r="N65" i="17"/>
  <c r="D95" i="11" s="1"/>
  <c r="J95" i="11" s="1"/>
  <c r="N66" i="17"/>
  <c r="D100" i="11" s="1"/>
  <c r="J100" i="11" s="1"/>
  <c r="N67" i="17"/>
  <c r="D89" i="11" s="1"/>
  <c r="J89" i="11" s="1"/>
  <c r="N68" i="17"/>
  <c r="D97" i="11" s="1"/>
  <c r="J97" i="11" s="1"/>
  <c r="N69" i="17"/>
  <c r="D20" i="11" s="1"/>
  <c r="J20" i="11" s="1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" i="17"/>
  <c r="G8" i="19"/>
  <c r="E23" i="19"/>
  <c r="I23" i="19" s="1"/>
  <c r="H13" i="9" s="1"/>
  <c r="J13" i="9" s="1"/>
  <c r="L13" i="9" s="1"/>
  <c r="M21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54" i="19"/>
  <c r="Q55" i="19"/>
  <c r="Q56" i="19"/>
  <c r="Q57" i="19"/>
  <c r="Q58" i="19"/>
  <c r="Q59" i="19"/>
  <c r="Q8" i="19"/>
  <c r="M23" i="19"/>
  <c r="Q23" i="19" s="1"/>
  <c r="G46" i="19"/>
  <c r="I46" i="19" s="1"/>
  <c r="H10" i="11" s="1"/>
  <c r="J10" i="11" s="1"/>
  <c r="G48" i="19"/>
  <c r="I48" i="19" s="1"/>
  <c r="H12" i="11" s="1"/>
  <c r="J12" i="11" s="1"/>
  <c r="G53" i="19"/>
  <c r="G54" i="19"/>
  <c r="I54" i="19" s="1"/>
  <c r="H16" i="11" s="1"/>
  <c r="G56" i="19"/>
  <c r="I56" i="19" s="1"/>
  <c r="H9" i="11" s="1"/>
  <c r="G3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H11" i="10" s="1"/>
  <c r="I39" i="19"/>
  <c r="I40" i="19"/>
  <c r="I41" i="19"/>
  <c r="I42" i="19"/>
  <c r="I43" i="19"/>
  <c r="I44" i="19"/>
  <c r="I45" i="19"/>
  <c r="I47" i="19"/>
  <c r="I49" i="19"/>
  <c r="I50" i="19"/>
  <c r="I51" i="19"/>
  <c r="I52" i="19"/>
  <c r="I53" i="19"/>
  <c r="H15" i="11" s="1"/>
  <c r="J15" i="11" s="1"/>
  <c r="I55" i="19"/>
  <c r="I57" i="19"/>
  <c r="I58" i="19"/>
  <c r="I59" i="19"/>
  <c r="I8" i="19"/>
  <c r="F10" i="13"/>
  <c r="F11" i="13"/>
  <c r="F19" i="13"/>
  <c r="F20" i="13"/>
  <c r="H21" i="13"/>
  <c r="J11" i="13" s="1"/>
  <c r="D21" i="13"/>
  <c r="F15" i="13" s="1"/>
  <c r="P82" i="17"/>
  <c r="P14" i="17"/>
  <c r="T14" i="17" s="1"/>
  <c r="L36" i="11" s="1"/>
  <c r="P16" i="17"/>
  <c r="T16" i="17" s="1"/>
  <c r="L38" i="11" s="1"/>
  <c r="R38" i="11" s="1"/>
  <c r="P15" i="17"/>
  <c r="T15" i="17" s="1"/>
  <c r="L37" i="11" s="1"/>
  <c r="R37" i="11" s="1"/>
  <c r="T68" i="17"/>
  <c r="T64" i="17"/>
  <c r="T65" i="17"/>
  <c r="P28" i="17"/>
  <c r="T28" i="17" s="1"/>
  <c r="L47" i="11" s="1"/>
  <c r="R47" i="11" s="1"/>
  <c r="T67" i="17"/>
  <c r="T66" i="17"/>
  <c r="T69" i="17"/>
  <c r="T9" i="17"/>
  <c r="T10" i="17"/>
  <c r="T11" i="17"/>
  <c r="T12" i="17"/>
  <c r="T13" i="17"/>
  <c r="L16" i="11" s="1"/>
  <c r="R16" i="11" s="1"/>
  <c r="T17" i="17"/>
  <c r="T18" i="17"/>
  <c r="L39" i="11" s="1"/>
  <c r="R39" i="11" s="1"/>
  <c r="T19" i="17"/>
  <c r="T20" i="17"/>
  <c r="T21" i="17"/>
  <c r="T22" i="17"/>
  <c r="T23" i="17"/>
  <c r="T24" i="17"/>
  <c r="T25" i="17"/>
  <c r="T26" i="17"/>
  <c r="T27" i="17"/>
  <c r="T29" i="17"/>
  <c r="T30" i="17"/>
  <c r="T31" i="17"/>
  <c r="T32" i="17"/>
  <c r="T33" i="17"/>
  <c r="T34" i="17"/>
  <c r="T35" i="17"/>
  <c r="T36" i="17"/>
  <c r="T37" i="17"/>
  <c r="T38" i="17"/>
  <c r="T39" i="17"/>
  <c r="T40" i="17"/>
  <c r="T41" i="17"/>
  <c r="T42" i="17"/>
  <c r="T44" i="17"/>
  <c r="T45" i="17"/>
  <c r="T46" i="17"/>
  <c r="T47" i="17"/>
  <c r="T48" i="17"/>
  <c r="T49" i="17"/>
  <c r="T50" i="17"/>
  <c r="T51" i="17"/>
  <c r="T52" i="17"/>
  <c r="T53" i="17"/>
  <c r="T54" i="17"/>
  <c r="T55" i="17"/>
  <c r="T56" i="17"/>
  <c r="T57" i="17"/>
  <c r="T58" i="17"/>
  <c r="T59" i="17"/>
  <c r="T60" i="17"/>
  <c r="T61" i="17"/>
  <c r="T62" i="17"/>
  <c r="T70" i="17"/>
  <c r="T71" i="17"/>
  <c r="T72" i="17"/>
  <c r="T73" i="17"/>
  <c r="T74" i="17"/>
  <c r="T75" i="17"/>
  <c r="T76" i="17"/>
  <c r="T77" i="17"/>
  <c r="T78" i="17"/>
  <c r="T79" i="17"/>
  <c r="T80" i="17"/>
  <c r="T81" i="17"/>
  <c r="T82" i="17"/>
  <c r="T83" i="17"/>
  <c r="T84" i="17"/>
  <c r="T85" i="17"/>
  <c r="T86" i="17"/>
  <c r="T87" i="17"/>
  <c r="T88" i="17"/>
  <c r="T8" i="17"/>
  <c r="M21" i="18"/>
  <c r="K21" i="18"/>
  <c r="I21" i="18"/>
  <c r="G21" i="18"/>
  <c r="F11" i="8" s="1"/>
  <c r="E21" i="18"/>
  <c r="C21" i="18"/>
  <c r="Q42" i="21"/>
  <c r="Q127" i="21" s="1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9" i="7"/>
  <c r="J24" i="7"/>
  <c r="H24" i="7"/>
  <c r="F24" i="7"/>
  <c r="D24" i="7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L52" i="5"/>
  <c r="AL53" i="5"/>
  <c r="AL54" i="5"/>
  <c r="AL55" i="5"/>
  <c r="AL56" i="5"/>
  <c r="AL57" i="5"/>
  <c r="AL58" i="5"/>
  <c r="AL59" i="5"/>
  <c r="AL60" i="5"/>
  <c r="AL61" i="5"/>
  <c r="AL62" i="5"/>
  <c r="AL63" i="5"/>
  <c r="AL64" i="5"/>
  <c r="AL65" i="5"/>
  <c r="AL66" i="5"/>
  <c r="AL67" i="5"/>
  <c r="AL68" i="5"/>
  <c r="AL69" i="5"/>
  <c r="AL70" i="5"/>
  <c r="AL71" i="5"/>
  <c r="AL72" i="5"/>
  <c r="AL73" i="5"/>
  <c r="AL74" i="5"/>
  <c r="AL75" i="5"/>
  <c r="AL76" i="5"/>
  <c r="AL77" i="5"/>
  <c r="AL78" i="5"/>
  <c r="AL79" i="5"/>
  <c r="AL80" i="5"/>
  <c r="AL81" i="5"/>
  <c r="AL83" i="5"/>
  <c r="AL84" i="5"/>
  <c r="AL85" i="5"/>
  <c r="AL86" i="5"/>
  <c r="AL87" i="5"/>
  <c r="AL88" i="5"/>
  <c r="AL9" i="5"/>
  <c r="AJ89" i="5"/>
  <c r="AJ82" i="5"/>
  <c r="AL82" i="5" s="1"/>
  <c r="T89" i="5"/>
  <c r="T81" i="5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9" i="2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9" i="4"/>
  <c r="Y24" i="4"/>
  <c r="I24" i="4"/>
  <c r="H40" i="2"/>
  <c r="H45" i="2" s="1"/>
  <c r="J45" i="2"/>
  <c r="X45" i="2"/>
  <c r="Z45" i="2"/>
  <c r="Q54" i="9" l="1"/>
  <c r="F18" i="13"/>
  <c r="F9" i="13"/>
  <c r="AB45" i="2"/>
  <c r="AL89" i="5"/>
  <c r="F17" i="13"/>
  <c r="J18" i="13"/>
  <c r="AA24" i="4"/>
  <c r="F16" i="13"/>
  <c r="J16" i="13"/>
  <c r="F14" i="13"/>
  <c r="J15" i="13"/>
  <c r="F13" i="13"/>
  <c r="J10" i="13"/>
  <c r="L24" i="7"/>
  <c r="F8" i="13"/>
  <c r="F12" i="13"/>
  <c r="H26" i="10"/>
  <c r="J11" i="10"/>
  <c r="L11" i="10" s="1"/>
  <c r="U54" i="9"/>
  <c r="W26" i="10"/>
  <c r="H102" i="11"/>
  <c r="J17" i="13"/>
  <c r="J9" i="13"/>
  <c r="U26" i="10"/>
  <c r="Q26" i="10"/>
  <c r="I60" i="19"/>
  <c r="J89" i="17"/>
  <c r="H11" i="9"/>
  <c r="J14" i="13"/>
  <c r="J8" i="13"/>
  <c r="J13" i="13"/>
  <c r="J9" i="11"/>
  <c r="W9" i="9"/>
  <c r="W54" i="9" s="1"/>
  <c r="L16" i="10"/>
  <c r="J20" i="13"/>
  <c r="J12" i="13"/>
  <c r="J19" i="13"/>
  <c r="J16" i="11"/>
  <c r="R36" i="11"/>
  <c r="R102" i="11" s="1"/>
  <c r="L102" i="11"/>
  <c r="P89" i="17"/>
  <c r="N16" i="17"/>
  <c r="D38" i="11" s="1"/>
  <c r="J38" i="11" s="1"/>
  <c r="J47" i="11"/>
  <c r="Q60" i="19"/>
  <c r="T89" i="17"/>
  <c r="L26" i="10" l="1"/>
  <c r="F21" i="13"/>
  <c r="J11" i="9"/>
  <c r="H54" i="9"/>
  <c r="J21" i="13"/>
  <c r="J26" i="10"/>
  <c r="F9" i="8" s="1"/>
  <c r="J102" i="11"/>
  <c r="F10" i="8" s="1"/>
  <c r="D102" i="11"/>
  <c r="N89" i="17"/>
  <c r="L11" i="9" l="1"/>
  <c r="L54" i="9" s="1"/>
  <c r="J54" i="9"/>
  <c r="F8" i="8" s="1"/>
  <c r="F13" i="8" s="1"/>
  <c r="H10" i="8" s="1"/>
  <c r="J10" i="8" s="1"/>
  <c r="H11" i="8" l="1"/>
  <c r="J11" i="8" s="1"/>
  <c r="H12" i="8"/>
  <c r="J12" i="8" s="1"/>
  <c r="H8" i="8"/>
  <c r="H9" i="8"/>
  <c r="J9" i="8" s="1"/>
  <c r="J8" i="8" l="1"/>
  <c r="J13" i="8" s="1"/>
  <c r="H13" i="8"/>
</calcChain>
</file>

<file path=xl/sharedStrings.xml><?xml version="1.0" encoding="utf-8"?>
<sst xmlns="http://schemas.openxmlformats.org/spreadsheetml/2006/main" count="1443" uniqueCount="487">
  <si>
    <t>صندوق سرمایه‌گذاری در اوراق بهادار با درآمد ثابت کاردان</t>
  </si>
  <si>
    <t>صورت وضعیت پرتفوی</t>
  </si>
  <si>
    <t>برای ماه منتهی به 1404/08/30</t>
  </si>
  <si>
    <t>-1</t>
  </si>
  <si>
    <t>سرمایه گذاری ها</t>
  </si>
  <si>
    <t>-1-1</t>
  </si>
  <si>
    <t>سرمایه گذاری در سهام و حق تقدم سهام</t>
  </si>
  <si>
    <t>1404/07/30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</si>
  <si>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</si>
  <si>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</si>
  <si>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</si>
  <si>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</si>
  <si>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</si>
  <si>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</si>
  <si>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</si>
  <si>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</si>
  <si>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</si>
  <si>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</si>
  <si>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</si>
  <si>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صادرات ایران</t>
  </si>
  <si>
    <t>بانک ملت</t>
  </si>
  <si>
    <t>بانک‌اقتصادنوین‌</t>
  </si>
  <si>
    <t>بورس کالای ایران</t>
  </si>
  <si>
    <t>پارس‌ مینو</t>
  </si>
  <si>
    <t>پالایش نفت اصفهان</t>
  </si>
  <si>
    <t>پالایش نفت بندرعباس</t>
  </si>
  <si>
    <t>پاکدیس</t>
  </si>
  <si>
    <t>پتروشیمی پردیس</t>
  </si>
  <si>
    <t>پتروشیمی فناوران</t>
  </si>
  <si>
    <t>پتروشیمی نوری</t>
  </si>
  <si>
    <t>پست بانک ایران</t>
  </si>
  <si>
    <t>تایدواترخاورمیانه</t>
  </si>
  <si>
    <t>تراکتورسازی‌ایران‌</t>
  </si>
  <si>
    <t>توسعه معادن وص.معدنی خاورمیانه</t>
  </si>
  <si>
    <t>سرمایه گذاری صدرتامین</t>
  </si>
  <si>
    <t>سرمایه گذاری گروه توسعه ملی</t>
  </si>
  <si>
    <t>سرمایه‌گذاری‌ سایپا</t>
  </si>
  <si>
    <t>سرمایه‌گذاری‌ سپه‌</t>
  </si>
  <si>
    <t>سرمایه‌گذاری‌صندوق‌بازنشستگی‌</t>
  </si>
  <si>
    <t>سرمایه‌گذاری‌غدیر(هلدینگ‌</t>
  </si>
  <si>
    <t>سنگ آهن گهرزمین</t>
  </si>
  <si>
    <t>سیمان فارس و خوزستان</t>
  </si>
  <si>
    <t>سیمان‌مازندران‌</t>
  </si>
  <si>
    <t>فجر انرژی خلیج فارس</t>
  </si>
  <si>
    <t>فولاد مبارکه اصفهان</t>
  </si>
  <si>
    <t>گروه مپنا (سهامی عام)</t>
  </si>
  <si>
    <t>مدیریت نیروگاهی ایرانیان مپنا</t>
  </si>
  <si>
    <t>معدنی‌ املاح‌  ایران‌</t>
  </si>
  <si>
    <t>ملی‌ صنایع‌ مس‌ ایران‌</t>
  </si>
  <si>
    <t>نفت‌ بهران‌</t>
  </si>
  <si>
    <t>نیروکلر</t>
  </si>
  <si>
    <t>ح . سرمایه‌گذاری‌ سپه‌</t>
  </si>
  <si>
    <t>بورس انرژی ایران</t>
  </si>
  <si>
    <t>داروسازی کاسپین تامین</t>
  </si>
  <si>
    <t>داروسازی‌ فارابی‌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</si>
  <si>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</si>
  <si>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</si>
  <si>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</si>
  <si>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</si>
  <si>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</si>
  <si>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</si>
  <si>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</si>
  <si>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میدکو-6167-05/02/15</t>
  </si>
  <si>
    <t>1405/02/15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</si>
  <si>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</si>
  <si>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</si>
  <si>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</si>
  <si>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</si>
  <si>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</si>
  <si>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</si>
  <si>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</si>
  <si>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</si>
  <si>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</si>
  <si>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</si>
  <si>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</si>
  <si>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</si>
  <si>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</si>
  <si>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پترو اندیشه صبا-بخشی</t>
  </si>
  <si>
    <t>صندوق س تجارت شاخصی کاردان</t>
  </si>
  <si>
    <t>صندوق س صنایع اعتبار1-بخشی</t>
  </si>
  <si>
    <t>صندوق س صنایع اندیشه صبا2-بخشی</t>
  </si>
  <si>
    <t>صندوق س. ثروت هیوا-س</t>
  </si>
  <si>
    <t>صندوق س. درسهام اطلس-س</t>
  </si>
  <si>
    <t>صندوق س. طلا کیمیا زرین کاردان</t>
  </si>
  <si>
    <t>صندوق س.سهامی پرتو آمال-س</t>
  </si>
  <si>
    <t>صندوق سرمایه‌گذاری نیکی گستران</t>
  </si>
  <si>
    <t>صندوق صبا</t>
  </si>
  <si>
    <t>صندوق واسطه گری مالی یکم-سهام</t>
  </si>
  <si>
    <t>صندوق س در سهام راد-سهام</t>
  </si>
  <si>
    <t>صندوق س.سهم نگر جام جم-س</t>
  </si>
  <si>
    <t>صندوق س. بخشی صنایع دانایان1-ب</t>
  </si>
  <si>
    <t>صندوق س. شاخصی هم وزن همسنگ-س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</si>
  <si>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</si>
  <si>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</si>
  <si>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</si>
  <si>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</si>
  <si>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</si>
  <si>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</si>
  <si>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</si>
  <si>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</si>
  <si>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</si>
  <si>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استاندارد گندله صبانور</t>
  </si>
  <si>
    <t>بله</t>
  </si>
  <si>
    <t>1404/01/20</t>
  </si>
  <si>
    <t>1406/01/20</t>
  </si>
  <si>
    <t>سلف بهین پالایش قشم</t>
  </si>
  <si>
    <t>1406/01/19</t>
  </si>
  <si>
    <t>سلف موازی گازمایع کنگان051</t>
  </si>
  <si>
    <t>1403/09/28</t>
  </si>
  <si>
    <t>1405/03/28</t>
  </si>
  <si>
    <t>سلف موازی متانول سبلان053</t>
  </si>
  <si>
    <t>1403/05/14</t>
  </si>
  <si>
    <t>1405/05/14</t>
  </si>
  <si>
    <t>سلف موازی هیدروکربن آفتاب051</t>
  </si>
  <si>
    <t>1403/12/08</t>
  </si>
  <si>
    <t>1405/12/07</t>
  </si>
  <si>
    <t>سلف موازی هیدروکربن آفتاب053</t>
  </si>
  <si>
    <t>1403/12/21</t>
  </si>
  <si>
    <t>1405/12/20</t>
  </si>
  <si>
    <t>سلف موازی هیدروکربن آفتاب062</t>
  </si>
  <si>
    <t>1404/03/12</t>
  </si>
  <si>
    <t>1406/03/12</t>
  </si>
  <si>
    <t>اجاره تابان فرداکاران14061205</t>
  </si>
  <si>
    <t>1403/12/05</t>
  </si>
  <si>
    <t>1406/12/05</t>
  </si>
  <si>
    <t>اجاره تابان فرداکاردان14070120</t>
  </si>
  <si>
    <t>1407/01/20</t>
  </si>
  <si>
    <t>اجاره تابان کاردان14041015</t>
  </si>
  <si>
    <t>1400/10/15</t>
  </si>
  <si>
    <t>1404/10/15</t>
  </si>
  <si>
    <t>اجاره گلریز پلیمر قم14051026</t>
  </si>
  <si>
    <t>1401/10/26</t>
  </si>
  <si>
    <t>1405/10/26</t>
  </si>
  <si>
    <t>اجاره گهرزمین کاردان14070822</t>
  </si>
  <si>
    <t>1403/08/22</t>
  </si>
  <si>
    <t>1407/08/22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</si>
  <si>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</si>
  <si>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</si>
  <si>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</si>
  <si>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</si>
  <si>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</si>
  <si>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</si>
  <si>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</si>
  <si>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خزانه-م7بودجه02-040910</t>
  </si>
  <si>
    <t>1402/12/20</t>
  </si>
  <si>
    <t>1404/09/10</t>
  </si>
  <si>
    <t>اسناد خزانه-م8بودجه02-041211</t>
  </si>
  <si>
    <t>1404/12/10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</si>
  <si>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</si>
  <si>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</si>
  <si>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</si>
  <si>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</si>
  <si>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</si>
  <si>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</si>
  <si>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</si>
  <si>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</si>
  <si>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اسنادخزانه-م4بودجه02-051021</t>
  </si>
  <si>
    <t>1402/12/15</t>
  </si>
  <si>
    <t>اسنادخزانه-م5بودجه01-041015</t>
  </si>
  <si>
    <t>1401/12/08</t>
  </si>
  <si>
    <t>1404/10/14</t>
  </si>
  <si>
    <t>صکوک اجاره اخابر06-3ماهه23%</t>
  </si>
  <si>
    <t>1402/11/14</t>
  </si>
  <si>
    <t>1406/11/14</t>
  </si>
  <si>
    <t>صکوک اجاره صگستر512- 6ماهه18%</t>
  </si>
  <si>
    <t>1400/12/21</t>
  </si>
  <si>
    <t>1405/12/21</t>
  </si>
  <si>
    <t>صکوک اجاره فارس073-بدون ضامن</t>
  </si>
  <si>
    <t>1403/03/07</t>
  </si>
  <si>
    <t>1407/03/07</t>
  </si>
  <si>
    <t>صکوک اجاره فارس804-بدون ضامن</t>
  </si>
  <si>
    <t>1404/04/30</t>
  </si>
  <si>
    <t>1408/04/30</t>
  </si>
  <si>
    <t>صکوک اجاره فارس840-بدون ضامن</t>
  </si>
  <si>
    <t>صکوک اجاره فولاد006-بدون ضامن</t>
  </si>
  <si>
    <t>1402/05/22</t>
  </si>
  <si>
    <t>1406/05/22</t>
  </si>
  <si>
    <t>صکوک اجاره فولاد512-بدون ضامن</t>
  </si>
  <si>
    <t>1401/12/24</t>
  </si>
  <si>
    <t>1405/12/24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</si>
  <si>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</si>
  <si>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</si>
  <si>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</si>
  <si>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</si>
  <si>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</si>
  <si>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</si>
  <si>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دروز705-3ماهه23%</t>
  </si>
  <si>
    <t>1402/05/15</t>
  </si>
  <si>
    <t>1407/05/15</t>
  </si>
  <si>
    <t>صکوک مرابحه دعبید602-3ماهه18%</t>
  </si>
  <si>
    <t>1402/02/09</t>
  </si>
  <si>
    <t>1406/02/09</t>
  </si>
  <si>
    <t>صکوک مرابحه دعبید609-3ماهه23%</t>
  </si>
  <si>
    <t>1402/09/07</t>
  </si>
  <si>
    <t>1406/09/07</t>
  </si>
  <si>
    <t>صکوک مرابحه شادگان705-3ماهه23%</t>
  </si>
  <si>
    <t>1403/05/08</t>
  </si>
  <si>
    <t>1407/05/08</t>
  </si>
  <si>
    <t>صکوک مرابحه کگل00711-3ماهه23%</t>
  </si>
  <si>
    <t>1403/11/21</t>
  </si>
  <si>
    <t>1407/11/20</t>
  </si>
  <si>
    <t>مرابحه اکتوور کو-کاردان070612</t>
  </si>
  <si>
    <t>1402/06/12</t>
  </si>
  <si>
    <t>1407/06/12</t>
  </si>
  <si>
    <t>مرابحه بافندگی پرنیا060718</t>
  </si>
  <si>
    <t>1402/07/18</t>
  </si>
  <si>
    <t>1406/07/18</t>
  </si>
  <si>
    <t>مرابحه پ.استایرن انتخاب071016</t>
  </si>
  <si>
    <t>1403/10/16</t>
  </si>
  <si>
    <t>1407/10/16</t>
  </si>
  <si>
    <t>مرابحه پتروپاریزسبزالبرز071115</t>
  </si>
  <si>
    <t>1403/11/15</t>
  </si>
  <si>
    <t>1407/11/15</t>
  </si>
  <si>
    <t>مرابحه ترام چاپ061109</t>
  </si>
  <si>
    <t>1402/11/09</t>
  </si>
  <si>
    <t>1406/11/09</t>
  </si>
  <si>
    <t>مرابحه داروک-کاردان070904</t>
  </si>
  <si>
    <t>1402/09/04</t>
  </si>
  <si>
    <t>1407/09/04</t>
  </si>
  <si>
    <t>مرابحه ش. دبش سبز گستر14060717</t>
  </si>
  <si>
    <t>1401/07/17</t>
  </si>
  <si>
    <t>1406/07/17</t>
  </si>
  <si>
    <t>مرابحه صنایع خودروایلیا051219</t>
  </si>
  <si>
    <t>1402/12/19</t>
  </si>
  <si>
    <t>1405/12/19</t>
  </si>
  <si>
    <t>مرابحه طبیعت سبز-کاردان060710</t>
  </si>
  <si>
    <t>1402/07/10</t>
  </si>
  <si>
    <t>1406/07/10</t>
  </si>
  <si>
    <t>مرابحه عالیفرد-کاردان070830</t>
  </si>
  <si>
    <t>1402/08/30</t>
  </si>
  <si>
    <t>1407/08/30</t>
  </si>
  <si>
    <t>مرابحه عالیفرد-کاردان14071222</t>
  </si>
  <si>
    <t>1403/12/22</t>
  </si>
  <si>
    <t>1407/12/22</t>
  </si>
  <si>
    <t>مرابحه عام دولت118-ش.خ060725</t>
  </si>
  <si>
    <t>1401/07/25</t>
  </si>
  <si>
    <t>1406/07/25</t>
  </si>
  <si>
    <t>مرابحه عام دولت133-ش.خ050410</t>
  </si>
  <si>
    <t>1402/05/10</t>
  </si>
  <si>
    <t>1405/04/10</t>
  </si>
  <si>
    <t>مرابحه عام دولت137-ش.خ061229</t>
  </si>
  <si>
    <t>1402/06/29</t>
  </si>
  <si>
    <t>1406/06/29</t>
  </si>
  <si>
    <t>مرابحه عام دولت139-ش.خ040804</t>
  </si>
  <si>
    <t>1402/07/04</t>
  </si>
  <si>
    <t>1404/08/03</t>
  </si>
  <si>
    <t>مرابحه عام دولت140-ش.خ050504</t>
  </si>
  <si>
    <t>1405/05/04</t>
  </si>
  <si>
    <t>مرابحه عام دولت143-ش.خ041009</t>
  </si>
  <si>
    <t>1402/08/09</t>
  </si>
  <si>
    <t>1404/10/09</t>
  </si>
  <si>
    <t>مرابحه عام دولت145-ش.خ050707</t>
  </si>
  <si>
    <t>1405/07/07</t>
  </si>
  <si>
    <t>مرابحه عام دولت162-ش.خ050329</t>
  </si>
  <si>
    <t>1403/03/29</t>
  </si>
  <si>
    <t>1405/03/29</t>
  </si>
  <si>
    <t>مرابحه عام دولت171-ش.خ060316</t>
  </si>
  <si>
    <t>1403/05/16</t>
  </si>
  <si>
    <t>1406/03/16</t>
  </si>
  <si>
    <t>مرابحه عام دولت172-ش.خ050623</t>
  </si>
  <si>
    <t>1403/05/23</t>
  </si>
  <si>
    <t>1405/06/23</t>
  </si>
  <si>
    <t>مرابحه عام دولت174-ش.خ041027</t>
  </si>
  <si>
    <t>1403/06/27</t>
  </si>
  <si>
    <t>1404/10/27</t>
  </si>
  <si>
    <t>مرابحه عام دولت178-ش.خ041117</t>
  </si>
  <si>
    <t>1403/07/17</t>
  </si>
  <si>
    <t>1404/11/17</t>
  </si>
  <si>
    <t>مرابحه عام دولت191-ش.خ060328</t>
  </si>
  <si>
    <t>1406/03/28</t>
  </si>
  <si>
    <t>مرابحه عام دولت202-ش.خ060530</t>
  </si>
  <si>
    <t>1403/11/30</t>
  </si>
  <si>
    <t>1406/05/30</t>
  </si>
  <si>
    <t>مرابحه عام دولت206-ش.خ051114</t>
  </si>
  <si>
    <t>1403/12/14</t>
  </si>
  <si>
    <t>1405/11/14</t>
  </si>
  <si>
    <t>مرابحه عام دولت207-ش.خ060614</t>
  </si>
  <si>
    <t>1406/06/14</t>
  </si>
  <si>
    <t>مرابحه عام دولت209-ش.خ050821</t>
  </si>
  <si>
    <t>1405/08/21</t>
  </si>
  <si>
    <t>مرابحه عام دولت228-ش.خ070521</t>
  </si>
  <si>
    <t>1404/05/21</t>
  </si>
  <si>
    <t>1407/05/21</t>
  </si>
  <si>
    <t>مرابحه عام دولت229-ش.خ061028</t>
  </si>
  <si>
    <t>1404/05/28</t>
  </si>
  <si>
    <t>1406/10/28</t>
  </si>
  <si>
    <t>مرابحه عام دولت237-ش.خ070715</t>
  </si>
  <si>
    <t>1404/07/15</t>
  </si>
  <si>
    <t>1407/07/15</t>
  </si>
  <si>
    <t>مرابحه عام دولت238-ش.خ061022</t>
  </si>
  <si>
    <t>1404/07/22</t>
  </si>
  <si>
    <t>1406/10/22</t>
  </si>
  <si>
    <t>مرابحه فاران شیمی 14050730</t>
  </si>
  <si>
    <t>1401/07/30</t>
  </si>
  <si>
    <t>1405/07/30</t>
  </si>
  <si>
    <t>مرابحه لورچ 080202</t>
  </si>
  <si>
    <t>1403/02/02</t>
  </si>
  <si>
    <t>1408/02/02</t>
  </si>
  <si>
    <t>مرابحه مقدم-کاردان071128</t>
  </si>
  <si>
    <t>1403/11/28</t>
  </si>
  <si>
    <t>1407/11/28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</si>
  <si>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</si>
  <si>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</si>
  <si>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</si>
  <si>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</si>
  <si>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</si>
  <si>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</si>
  <si>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</si>
  <si>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1401/12/28</t>
  </si>
  <si>
    <t>مرابحه عام دولت247-ش.خ070920</t>
  </si>
  <si>
    <t>1404/08/20</t>
  </si>
  <si>
    <t>1407/09/20</t>
  </si>
  <si>
    <t>مرابحه عام دولت245-ش.خ070813</t>
  </si>
  <si>
    <t>1404/08/13</t>
  </si>
  <si>
    <t>1407/08/13</t>
  </si>
  <si>
    <t>مرابحه عام دولت240-ش.خ060929</t>
  </si>
  <si>
    <t>1404/07/29</t>
  </si>
  <si>
    <t>1406/09/29</t>
  </si>
  <si>
    <t>اوراق مشارکت طرح قطارشهری کرج جدید 1403</t>
  </si>
  <si>
    <t>خیر</t>
  </si>
  <si>
    <t>1403/12/28</t>
  </si>
  <si>
    <t>1407/12/28</t>
  </si>
  <si>
    <t>اوراق مشارکت طرح قطارشهری اصفهان 1404</t>
  </si>
  <si>
    <t>اوراق مشارکت طرح اتوبوسرانی اصفهان 1404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</si>
  <si>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</si>
  <si>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</si>
  <si>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</si>
  <si>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</si>
  <si>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</si>
  <si>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</si>
  <si>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</si>
  <si>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</si>
  <si>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</si>
  <si>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</si>
  <si>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</si>
  <si>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</si>
  <si>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</si>
  <si>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</si>
  <si>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</si>
  <si>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</si>
  <si>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</si>
  <si>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</si>
  <si>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</si>
  <si>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</si>
  <si>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</si>
  <si>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</si>
  <si>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</si>
  <si>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</si>
  <si>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</si>
  <si>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</si>
  <si>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</si>
  <si>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</si>
  <si>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</si>
  <si>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</si>
  <si>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</si>
  <si>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</si>
  <si>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</si>
  <si>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</si>
  <si>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</si>
  <si>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</si>
  <si>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</si>
  <si>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</si>
  <si>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</si>
  <si>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</si>
  <si>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گروه صنایع کاغذ پارس</t>
  </si>
  <si>
    <t>گروه مالی صبا تامین</t>
  </si>
  <si>
    <t>بین المللی توسعه ص. معادن غدیر</t>
  </si>
  <si>
    <t>کشت و دامداری فکا</t>
  </si>
  <si>
    <t>گروه انتخاب الکترونیک آرمان</t>
  </si>
  <si>
    <t>تولیدات پتروشیمی قائد بصیر</t>
  </si>
  <si>
    <t>رادیاتور ایران‌</t>
  </si>
  <si>
    <t>ریخته‌گری‌ تراکتورسازی‌ ایران‌</t>
  </si>
  <si>
    <t>تامین سرمایه کاردان</t>
  </si>
  <si>
    <t>-2-2</t>
  </si>
  <si>
    <t>درآمد حاصل از سرمایه­گذاری در واحدهای صندوق</t>
  </si>
  <si>
    <t>درآمد سود صندوق</t>
  </si>
  <si>
    <t>صندوق س.بخشی صنایع پاداش2-ب</t>
  </si>
  <si>
    <t>صندوق س صنایع دایا3-بخشی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</si>
  <si>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</si>
  <si>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</si>
  <si>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</si>
  <si>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</si>
  <si>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اجاره دومینو14061003</t>
  </si>
  <si>
    <t>مرابحه فولاد آتیه 14061206</t>
  </si>
  <si>
    <t>مرابحه اتومبیل سازی فردا051224</t>
  </si>
  <si>
    <t>اسنادخزانه-م7بودجه01-040714</t>
  </si>
  <si>
    <t>اسنادخزانه-م8بودجه01-040728</t>
  </si>
  <si>
    <t>مرابحه عام دولت144-ش.خ040730</t>
  </si>
  <si>
    <t>مشارکت ش کرج412-3ماهه18%</t>
  </si>
  <si>
    <t>مشارکت ش کرج042-3ماهه18%</t>
  </si>
  <si>
    <t>مشارکت ش قم412-3ماهه18%</t>
  </si>
  <si>
    <t>مرابحه ذوب و نوردکرمان14060814</t>
  </si>
  <si>
    <t>اجاره توسعه س. سامان14060303</t>
  </si>
  <si>
    <t>مرابحه انتخاب آرمان050917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</si>
  <si>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</si>
  <si>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</si>
  <si>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</si>
  <si>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</si>
  <si>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</si>
  <si>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</si>
  <si>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</si>
  <si>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</si>
  <si>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</si>
  <si>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</si>
  <si>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</si>
  <si>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</si>
  <si>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</si>
  <si>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</si>
  <si>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</si>
  <si>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</si>
  <si>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</si>
  <si>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</si>
  <si>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</si>
  <si>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</si>
  <si>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</si>
  <si>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</si>
  <si>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</si>
  <si>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</si>
  <si>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</si>
  <si>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</si>
  <si>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1404/07/20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</si>
  <si>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</si>
  <si>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</si>
  <si>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</si>
  <si>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</si>
  <si>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</si>
  <si>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1404/12/24</t>
  </si>
  <si>
    <t>1404/12/25</t>
  </si>
  <si>
    <t>1404/12/13</t>
  </si>
  <si>
    <t>1406/12/06</t>
  </si>
  <si>
    <t>1406/10/03</t>
  </si>
  <si>
    <t>1406/08/14</t>
  </si>
  <si>
    <t>1406/03/03</t>
  </si>
  <si>
    <t>1405/09/17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</si>
  <si>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</si>
  <si>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</si>
  <si>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</si>
  <si>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</si>
  <si>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</si>
  <si>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</si>
  <si>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</si>
  <si>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موسسه اعتباری ملل</t>
  </si>
  <si>
    <t xml:space="preserve"> </t>
  </si>
  <si>
    <t xml:space="preserve"> بانک تجارت </t>
  </si>
  <si>
    <t xml:space="preserve"> بانک خاورمیانه </t>
  </si>
  <si>
    <t xml:space="preserve"> بانک سامان </t>
  </si>
  <si>
    <t xml:space="preserve"> بانک رفاه </t>
  </si>
  <si>
    <t xml:space="preserve"> بانک ملی </t>
  </si>
  <si>
    <t xml:space="preserve"> بانک گردشگری </t>
  </si>
  <si>
    <t xml:space="preserve"> بانک مسکن </t>
  </si>
  <si>
    <t xml:space="preserve"> بانک پاسارگاد </t>
  </si>
  <si>
    <t xml:space="preserve"> بانک صادرات </t>
  </si>
  <si>
    <t xml:space="preserve"> بانک پارسیان </t>
  </si>
  <si>
    <t xml:space="preserve"> بانک ملت </t>
  </si>
  <si>
    <t>سپرده بلند مدت</t>
  </si>
  <si>
    <t xml:space="preserve"> بانک کشاورزی </t>
  </si>
  <si>
    <t xml:space="preserve"> بانک اقتصاد نوین </t>
  </si>
  <si>
    <t>سلف گاز مایع کنگان051</t>
  </si>
  <si>
    <t>بانک مسکن</t>
  </si>
  <si>
    <t>بانک پارسیان</t>
  </si>
  <si>
    <t>بانک خاورمیانه</t>
  </si>
  <si>
    <t>بانک شهر</t>
  </si>
  <si>
    <t>بانک گردشگری</t>
  </si>
  <si>
    <t xml:space="preserve">بانک تجارت </t>
  </si>
  <si>
    <t xml:space="preserve">بانک سامان </t>
  </si>
  <si>
    <t xml:space="preserve">بانک اقتصاد نوین </t>
  </si>
  <si>
    <t xml:space="preserve">بانک ملی </t>
  </si>
  <si>
    <t>بانک کشاورزی</t>
  </si>
  <si>
    <t>بانک پاسارگاد ا</t>
  </si>
  <si>
    <t>بانک صادرات</t>
  </si>
  <si>
    <t xml:space="preserve">بانک پاسارگاد </t>
  </si>
  <si>
    <t xml:space="preserve">بانک کشاورزی </t>
  </si>
  <si>
    <t xml:space="preserve">بانک صادرات </t>
  </si>
  <si>
    <t>مرابحه لبنی رامک شیراز080629</t>
  </si>
  <si>
    <t>شرکت تامین سرمایه کاردان</t>
  </si>
  <si>
    <t xml:space="preserve">سلف موازی گازمایع کنگان051	</t>
  </si>
  <si>
    <t xml:space="preserve">سلف موازی هیدروکربن آفتاب062 </t>
  </si>
  <si>
    <t>صکوک اجاره فارس073</t>
  </si>
  <si>
    <t>صکوک مرابحه پاکشو503</t>
  </si>
  <si>
    <t>صکوک مرابحه عبید602</t>
  </si>
  <si>
    <t>اوراق مشارکت کرج412</t>
  </si>
  <si>
    <t>اوراق مشارکت کرج042</t>
  </si>
  <si>
    <t>مرابحه دعبید609</t>
  </si>
  <si>
    <t>صکوک اجاره صگستر512</t>
  </si>
  <si>
    <t>اوراق مشارکت قطار شهری اصفهان1404</t>
  </si>
  <si>
    <t>اوراق مشارکت اتوبوسرانی اصفهان1404</t>
  </si>
  <si>
    <t>اوراق مشارکت قطار شهری کرچ1403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</si>
</sst>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212529"/>
      <name val="Sahe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9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top"/>
    </xf>
    <xf numFmtId="0" fontId="0" fillId="0" borderId="0" xfId="0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left"/>
    </xf>
    <xf numFmtId="2" fontId="4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Alignment="1">
      <alignment horizont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textRotation="180"/>
    </xf>
    <xf numFmtId="0" fontId="4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10" fontId="4" fillId="0" borderId="0" xfId="1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left"/>
    </xf>
    <xf numFmtId="10" fontId="4" fillId="0" borderId="0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180"/>
    </xf>
    <xf numFmtId="0" fontId="3" fillId="0" borderId="0" xfId="0" applyFont="1" applyAlignment="1">
      <alignment horizontal="center" vertical="center" textRotation="180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6"/>
  <sheetViews>
    <sheetView rightToLeft="1" topLeftCell="A28" workbookViewId="0">
      <selection activeCell="Z52" sqref="Z47:Z52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3.5703125" style="18" bestFit="1" customWidth="1"/>
    <col min="7" max="7" width="1.28515625" style="18" customWidth="1"/>
    <col min="8" max="8" width="18.7109375" style="18" bestFit="1" customWidth="1"/>
    <col min="9" max="9" width="1.28515625" style="18" customWidth="1"/>
    <col min="10" max="10" width="19" style="18" bestFit="1" customWidth="1"/>
    <col min="11" max="11" width="1.28515625" style="18" customWidth="1"/>
    <col min="12" max="12" width="11" style="18" bestFit="1" customWidth="1"/>
    <col min="13" max="13" width="1.28515625" style="18" customWidth="1"/>
    <col min="14" max="14" width="17.5703125" style="18" bestFit="1" customWidth="1"/>
    <col min="15" max="15" width="1.28515625" style="18" customWidth="1"/>
    <col min="16" max="16" width="11.85546875" style="18" bestFit="1" customWidth="1"/>
    <col min="17" max="17" width="1.28515625" style="18" customWidth="1"/>
    <col min="18" max="18" width="16.140625" style="18" bestFit="1" customWidth="1"/>
    <col min="19" max="19" width="1.28515625" style="18" customWidth="1"/>
    <col min="20" max="20" width="13.7109375" style="18" bestFit="1" customWidth="1"/>
    <col min="21" max="21" width="1.28515625" style="18" customWidth="1"/>
    <col min="22" max="22" width="16.140625" style="18" bestFit="1" customWidth="1"/>
    <col min="23" max="23" width="1.28515625" style="18" customWidth="1"/>
    <col min="24" max="24" width="18.7109375" style="18" bestFit="1" customWidth="1"/>
    <col min="25" max="25" width="1.28515625" style="18" customWidth="1"/>
    <col min="26" max="26" width="19" style="18" bestFit="1" customWidth="1"/>
    <col min="27" max="27" width="1.28515625" style="18" customWidth="1"/>
    <col min="28" max="28" width="18.28515625" style="18" bestFit="1" customWidth="1"/>
    <col min="29" max="29" width="0.28515625" customWidth="1"/>
  </cols>
  <sheetData>
    <row r="1" spans="1:28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21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ht="14.45" customHeight="1">
      <c r="A4" s="1" t="s">
        <v>3</v>
      </c>
      <c r="B4" s="58" t="s">
        <v>4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28" ht="14.45" customHeight="1">
      <c r="A5" s="58" t="s">
        <v>5</v>
      </c>
      <c r="B5" s="58"/>
      <c r="C5" s="58" t="s">
        <v>6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ht="14.45" customHeight="1">
      <c r="F6" s="59" t="s">
        <v>7</v>
      </c>
      <c r="G6" s="59"/>
      <c r="H6" s="59"/>
      <c r="I6" s="59"/>
      <c r="J6" s="59"/>
      <c r="L6" s="59" t="s">
        <v>8</v>
      </c>
      <c r="M6" s="59"/>
      <c r="N6" s="59"/>
      <c r="O6" s="59"/>
      <c r="P6" s="59"/>
      <c r="Q6" s="59"/>
      <c r="R6" s="59"/>
      <c r="T6" s="59" t="s">
        <v>9</v>
      </c>
      <c r="U6" s="59"/>
      <c r="V6" s="59"/>
      <c r="W6" s="59"/>
      <c r="X6" s="59"/>
      <c r="Y6" s="59"/>
      <c r="Z6" s="59"/>
      <c r="AA6" s="59"/>
      <c r="AB6" s="59"/>
    </row>
    <row r="7" spans="1:28" ht="14.45" customHeight="1">
      <c r="F7" s="19"/>
      <c r="G7" s="19"/>
      <c r="H7" s="19"/>
      <c r="I7" s="19"/>
      <c r="J7" s="19"/>
      <c r="L7" s="60" t="s">
        <v>10</v>
      </c>
      <c r="M7" s="60"/>
      <c r="N7" s="60"/>
      <c r="O7" s="19"/>
      <c r="P7" s="60" t="s">
        <v>11</v>
      </c>
      <c r="Q7" s="60"/>
      <c r="R7" s="60"/>
      <c r="T7" s="19"/>
      <c r="U7" s="19"/>
      <c r="V7" s="19"/>
      <c r="W7" s="19"/>
      <c r="X7" s="19"/>
      <c r="Y7" s="19"/>
      <c r="Z7" s="19"/>
      <c r="AA7" s="19"/>
      <c r="AB7" s="19"/>
    </row>
    <row r="8" spans="1:28" ht="14.45" customHeight="1">
      <c r="A8" s="59" t="s">
        <v>12</v>
      </c>
      <c r="B8" s="59"/>
      <c r="C8" s="59"/>
      <c r="E8" s="59" t="s">
        <v>13</v>
      </c>
      <c r="F8" s="59"/>
      <c r="H8" s="2" t="s">
        <v>14</v>
      </c>
      <c r="J8" s="2" t="s">
        <v>15</v>
      </c>
      <c r="L8" s="4" t="s">
        <v>13</v>
      </c>
      <c r="M8" s="19"/>
      <c r="N8" s="4" t="s">
        <v>14</v>
      </c>
      <c r="P8" s="4" t="s">
        <v>13</v>
      </c>
      <c r="Q8" s="19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61" t="s">
        <v>19</v>
      </c>
      <c r="B9" s="61"/>
      <c r="C9" s="61"/>
      <c r="E9" s="62">
        <v>240000000</v>
      </c>
      <c r="F9" s="62"/>
      <c r="H9" s="20">
        <v>151300401600</v>
      </c>
      <c r="J9" s="20">
        <v>135508896000</v>
      </c>
      <c r="L9" s="20">
        <v>0</v>
      </c>
      <c r="N9" s="20">
        <v>0</v>
      </c>
      <c r="P9" s="20">
        <v>-781614</v>
      </c>
      <c r="R9" s="20">
        <v>486712004</v>
      </c>
      <c r="T9" s="20">
        <v>239218386</v>
      </c>
      <c r="V9" s="20">
        <v>555</v>
      </c>
      <c r="X9" s="20">
        <v>150807657799</v>
      </c>
      <c r="Z9" s="20">
        <v>131723989526.79401</v>
      </c>
      <c r="AB9" s="21">
        <f>Z9/619123215421357*100</f>
        <v>2.1275892463044944E-2</v>
      </c>
    </row>
    <row r="10" spans="1:28" ht="21.75" customHeight="1">
      <c r="A10" s="63" t="s">
        <v>20</v>
      </c>
      <c r="B10" s="63"/>
      <c r="C10" s="63"/>
      <c r="E10" s="64">
        <v>1631492272</v>
      </c>
      <c r="F10" s="64"/>
      <c r="H10" s="22">
        <v>2006395000029</v>
      </c>
      <c r="J10" s="22">
        <v>1973712214758.6101</v>
      </c>
      <c r="L10" s="22">
        <v>0</v>
      </c>
      <c r="N10" s="22">
        <v>0</v>
      </c>
      <c r="P10" s="22">
        <v>0</v>
      </c>
      <c r="R10" s="22">
        <v>0</v>
      </c>
      <c r="T10" s="22">
        <v>1631492272</v>
      </c>
      <c r="V10" s="22">
        <v>1189</v>
      </c>
      <c r="X10" s="22">
        <v>2006395000029</v>
      </c>
      <c r="Z10" s="22">
        <v>1924616533563.45</v>
      </c>
      <c r="AB10" s="23">
        <f t="shared" ref="AB10:AB44" si="0">Z10/619123215421357*100</f>
        <v>0.31086163232525738</v>
      </c>
    </row>
    <row r="11" spans="1:28" ht="21.75" customHeight="1">
      <c r="A11" s="63" t="s">
        <v>21</v>
      </c>
      <c r="B11" s="63"/>
      <c r="C11" s="63"/>
      <c r="E11" s="64">
        <v>167684882</v>
      </c>
      <c r="F11" s="64"/>
      <c r="H11" s="22">
        <v>211928322144</v>
      </c>
      <c r="J11" s="22">
        <v>705253361064.33496</v>
      </c>
      <c r="L11" s="22">
        <v>0</v>
      </c>
      <c r="N11" s="22">
        <v>0</v>
      </c>
      <c r="P11" s="22">
        <v>0</v>
      </c>
      <c r="R11" s="22">
        <v>0</v>
      </c>
      <c r="T11" s="22">
        <v>167684882</v>
      </c>
      <c r="V11" s="22">
        <v>4392</v>
      </c>
      <c r="X11" s="22">
        <v>211928322144</v>
      </c>
      <c r="Z11" s="22">
        <v>730690696530.31006</v>
      </c>
      <c r="AB11" s="23">
        <f t="shared" si="0"/>
        <v>0.11802023867462691</v>
      </c>
    </row>
    <row r="12" spans="1:28" ht="21.75" customHeight="1">
      <c r="A12" s="63" t="s">
        <v>22</v>
      </c>
      <c r="B12" s="63"/>
      <c r="C12" s="63"/>
      <c r="E12" s="64">
        <v>240395567</v>
      </c>
      <c r="F12" s="64"/>
      <c r="H12" s="22">
        <v>1570417426472</v>
      </c>
      <c r="J12" s="22">
        <v>1777901187520.04</v>
      </c>
      <c r="L12" s="22">
        <v>0</v>
      </c>
      <c r="N12" s="22">
        <v>0</v>
      </c>
      <c r="P12" s="22">
        <v>0</v>
      </c>
      <c r="R12" s="22">
        <v>0</v>
      </c>
      <c r="T12" s="22">
        <v>240395567</v>
      </c>
      <c r="V12" s="22">
        <v>8130</v>
      </c>
      <c r="X12" s="22">
        <v>1570417426472</v>
      </c>
      <c r="Z12" s="22">
        <v>1939073794426.28</v>
      </c>
      <c r="AB12" s="23">
        <f t="shared" si="0"/>
        <v>0.31319675084491921</v>
      </c>
    </row>
    <row r="13" spans="1:28" ht="21.75" customHeight="1">
      <c r="A13" s="63" t="s">
        <v>23</v>
      </c>
      <c r="B13" s="63"/>
      <c r="C13" s="63"/>
      <c r="E13" s="64">
        <v>51500000</v>
      </c>
      <c r="F13" s="64"/>
      <c r="H13" s="22">
        <v>198692362112</v>
      </c>
      <c r="J13" s="22">
        <v>276240530700</v>
      </c>
      <c r="L13" s="22">
        <v>0</v>
      </c>
      <c r="N13" s="22">
        <v>0</v>
      </c>
      <c r="P13" s="22">
        <v>0</v>
      </c>
      <c r="R13" s="22">
        <v>0</v>
      </c>
      <c r="T13" s="22">
        <v>51500000</v>
      </c>
      <c r="V13" s="22">
        <v>5620</v>
      </c>
      <c r="X13" s="22">
        <v>198692362112</v>
      </c>
      <c r="Z13" s="22">
        <v>287157974500</v>
      </c>
      <c r="AB13" s="23">
        <f t="shared" si="0"/>
        <v>4.6381393452443673E-2</v>
      </c>
    </row>
    <row r="14" spans="1:28" ht="21.75" customHeight="1">
      <c r="A14" s="63" t="s">
        <v>24</v>
      </c>
      <c r="B14" s="63"/>
      <c r="C14" s="63"/>
      <c r="E14" s="64">
        <v>272507334</v>
      </c>
      <c r="F14" s="64"/>
      <c r="H14" s="22">
        <v>715291854591</v>
      </c>
      <c r="J14" s="22">
        <v>1317859978239.54</v>
      </c>
      <c r="L14" s="22">
        <v>0</v>
      </c>
      <c r="N14" s="22">
        <v>0</v>
      </c>
      <c r="P14" s="22">
        <v>0</v>
      </c>
      <c r="R14" s="22">
        <v>0</v>
      </c>
      <c r="T14" s="22">
        <v>272507334</v>
      </c>
      <c r="V14" s="22">
        <v>5220</v>
      </c>
      <c r="X14" s="22">
        <v>715291854591</v>
      </c>
      <c r="Z14" s="22">
        <v>1411321750454.6799</v>
      </c>
      <c r="AB14" s="23">
        <f t="shared" si="0"/>
        <v>0.22795490708488064</v>
      </c>
    </row>
    <row r="15" spans="1:28" ht="21.75" customHeight="1">
      <c r="A15" s="63" t="s">
        <v>25</v>
      </c>
      <c r="B15" s="63"/>
      <c r="C15" s="63"/>
      <c r="E15" s="64">
        <v>285378511</v>
      </c>
      <c r="F15" s="64"/>
      <c r="H15" s="22">
        <v>964981947585</v>
      </c>
      <c r="J15" s="22">
        <v>1175572028713.98</v>
      </c>
      <c r="L15" s="22">
        <v>0</v>
      </c>
      <c r="N15" s="22">
        <v>0</v>
      </c>
      <c r="P15" s="22">
        <v>0</v>
      </c>
      <c r="R15" s="22">
        <v>0</v>
      </c>
      <c r="T15" s="22">
        <v>285378511</v>
      </c>
      <c r="V15" s="22">
        <v>4144</v>
      </c>
      <c r="X15" s="22">
        <v>964981947585</v>
      </c>
      <c r="Z15" s="22">
        <v>1173325072469.77</v>
      </c>
      <c r="AB15" s="23">
        <f t="shared" si="0"/>
        <v>0.18951398417054022</v>
      </c>
    </row>
    <row r="16" spans="1:28" ht="21.75" customHeight="1">
      <c r="A16" s="63" t="s">
        <v>26</v>
      </c>
      <c r="B16" s="63"/>
      <c r="C16" s="63"/>
      <c r="E16" s="64">
        <v>11694000</v>
      </c>
      <c r="F16" s="64"/>
      <c r="H16" s="22">
        <v>311674982194</v>
      </c>
      <c r="J16" s="22">
        <v>315603022005</v>
      </c>
      <c r="L16" s="22">
        <v>0</v>
      </c>
      <c r="N16" s="22">
        <v>0</v>
      </c>
      <c r="P16" s="22">
        <v>0</v>
      </c>
      <c r="R16" s="22">
        <v>0</v>
      </c>
      <c r="T16" s="22">
        <v>11694000</v>
      </c>
      <c r="V16" s="22">
        <v>28750</v>
      </c>
      <c r="X16" s="22">
        <v>311674982194</v>
      </c>
      <c r="Z16" s="22">
        <v>333563310375</v>
      </c>
      <c r="AB16" s="23">
        <f t="shared" si="0"/>
        <v>5.3876724707857496E-2</v>
      </c>
    </row>
    <row r="17" spans="1:28" ht="21.75" customHeight="1">
      <c r="A17" s="63" t="s">
        <v>27</v>
      </c>
      <c r="B17" s="63"/>
      <c r="C17" s="63"/>
      <c r="E17" s="64">
        <v>4049335</v>
      </c>
      <c r="F17" s="64"/>
      <c r="H17" s="22">
        <v>1059498101908</v>
      </c>
      <c r="J17" s="22">
        <v>1136728187386.2</v>
      </c>
      <c r="L17" s="22">
        <v>0</v>
      </c>
      <c r="N17" s="22">
        <v>0</v>
      </c>
      <c r="P17" s="22">
        <v>0</v>
      </c>
      <c r="R17" s="22">
        <v>0</v>
      </c>
      <c r="T17" s="22">
        <v>4049335</v>
      </c>
      <c r="V17" s="22">
        <v>298870</v>
      </c>
      <c r="X17" s="22">
        <v>1059498101908</v>
      </c>
      <c r="Z17" s="22">
        <v>1200724487151.1201</v>
      </c>
      <c r="AB17" s="23">
        <f t="shared" si="0"/>
        <v>0.19393950303316321</v>
      </c>
    </row>
    <row r="18" spans="1:28" ht="21.75" customHeight="1">
      <c r="A18" s="63" t="s">
        <v>28</v>
      </c>
      <c r="B18" s="63"/>
      <c r="C18" s="63"/>
      <c r="E18" s="64">
        <v>31602127</v>
      </c>
      <c r="F18" s="64"/>
      <c r="H18" s="22">
        <v>193925145240</v>
      </c>
      <c r="J18" s="22">
        <v>153206538117.39499</v>
      </c>
      <c r="L18" s="22">
        <v>0</v>
      </c>
      <c r="N18" s="22">
        <v>0</v>
      </c>
      <c r="P18" s="22">
        <v>0</v>
      </c>
      <c r="R18" s="22">
        <v>0</v>
      </c>
      <c r="T18" s="22">
        <v>31602127</v>
      </c>
      <c r="V18" s="22">
        <v>5230</v>
      </c>
      <c r="X18" s="22">
        <v>193925145240</v>
      </c>
      <c r="Z18" s="22">
        <v>163981683084.952</v>
      </c>
      <c r="AB18" s="23">
        <f t="shared" si="0"/>
        <v>2.6486114395395575E-2</v>
      </c>
    </row>
    <row r="19" spans="1:28" ht="21.75" customHeight="1">
      <c r="A19" s="63" t="s">
        <v>29</v>
      </c>
      <c r="B19" s="63"/>
      <c r="C19" s="63"/>
      <c r="E19" s="64">
        <v>17854546</v>
      </c>
      <c r="F19" s="64"/>
      <c r="H19" s="22">
        <v>763252045857</v>
      </c>
      <c r="J19" s="22">
        <v>789267410239.31104</v>
      </c>
      <c r="L19" s="22">
        <v>8796973</v>
      </c>
      <c r="N19" s="22">
        <v>380784259832</v>
      </c>
      <c r="P19" s="22">
        <v>0</v>
      </c>
      <c r="R19" s="22">
        <v>0</v>
      </c>
      <c r="T19" s="22">
        <v>26651519</v>
      </c>
      <c r="V19" s="22">
        <v>41120</v>
      </c>
      <c r="X19" s="22">
        <v>1144036305689</v>
      </c>
      <c r="Z19" s="22">
        <v>1087307564158.95</v>
      </c>
      <c r="AB19" s="23">
        <f t="shared" si="0"/>
        <v>0.17562054484081338</v>
      </c>
    </row>
    <row r="20" spans="1:28" ht="21.75" customHeight="1">
      <c r="A20" s="63" t="s">
        <v>30</v>
      </c>
      <c r="B20" s="63"/>
      <c r="C20" s="63"/>
      <c r="E20" s="64">
        <v>68930396</v>
      </c>
      <c r="F20" s="64"/>
      <c r="H20" s="22">
        <v>407809544557</v>
      </c>
      <c r="J20" s="22">
        <v>501568304252.61603</v>
      </c>
      <c r="L20" s="22">
        <v>0</v>
      </c>
      <c r="N20" s="22">
        <v>0</v>
      </c>
      <c r="P20" s="22">
        <v>-17500000</v>
      </c>
      <c r="R20" s="22">
        <v>138173190000</v>
      </c>
      <c r="T20" s="22">
        <v>51430396</v>
      </c>
      <c r="V20" s="22">
        <v>7980</v>
      </c>
      <c r="X20" s="22">
        <v>304275146905</v>
      </c>
      <c r="Z20" s="22">
        <v>407192805783.37201</v>
      </c>
      <c r="AB20" s="23">
        <f t="shared" si="0"/>
        <v>6.5769267835684153E-2</v>
      </c>
    </row>
    <row r="21" spans="1:28" ht="21.75" customHeight="1">
      <c r="A21" s="63" t="s">
        <v>31</v>
      </c>
      <c r="B21" s="63"/>
      <c r="C21" s="63"/>
      <c r="E21" s="64">
        <v>83822722</v>
      </c>
      <c r="F21" s="64"/>
      <c r="H21" s="22">
        <v>385509417084</v>
      </c>
      <c r="J21" s="22">
        <v>562436843427.67505</v>
      </c>
      <c r="L21" s="22">
        <v>0</v>
      </c>
      <c r="N21" s="22">
        <v>0</v>
      </c>
      <c r="P21" s="22">
        <v>0</v>
      </c>
      <c r="R21" s="22">
        <v>0</v>
      </c>
      <c r="T21" s="22">
        <v>83822722</v>
      </c>
      <c r="V21" s="22">
        <v>7270</v>
      </c>
      <c r="X21" s="22">
        <v>385509417084</v>
      </c>
      <c r="Z21" s="22">
        <v>604607468106.82104</v>
      </c>
      <c r="AB21" s="23">
        <f t="shared" si="0"/>
        <v>9.7655434822508311E-2</v>
      </c>
    </row>
    <row r="22" spans="1:28" ht="21.75" customHeight="1">
      <c r="A22" s="63" t="s">
        <v>32</v>
      </c>
      <c r="B22" s="63"/>
      <c r="C22" s="63"/>
      <c r="E22" s="64">
        <v>73379651</v>
      </c>
      <c r="F22" s="64"/>
      <c r="H22" s="22">
        <v>425593642574</v>
      </c>
      <c r="J22" s="22">
        <v>256613622025.30301</v>
      </c>
      <c r="L22" s="22">
        <v>0</v>
      </c>
      <c r="N22" s="22">
        <v>0</v>
      </c>
      <c r="P22" s="22">
        <v>0</v>
      </c>
      <c r="R22" s="22">
        <v>0</v>
      </c>
      <c r="T22" s="22">
        <v>73379651</v>
      </c>
      <c r="V22" s="22">
        <v>3293</v>
      </c>
      <c r="X22" s="22">
        <v>425593642574</v>
      </c>
      <c r="Z22" s="22">
        <v>239742323095.66699</v>
      </c>
      <c r="AB22" s="23">
        <f t="shared" si="0"/>
        <v>3.8722877308437778E-2</v>
      </c>
    </row>
    <row r="23" spans="1:28" ht="21.75" customHeight="1">
      <c r="A23" s="63" t="s">
        <v>33</v>
      </c>
      <c r="B23" s="63"/>
      <c r="C23" s="63"/>
      <c r="E23" s="64">
        <v>1135510263</v>
      </c>
      <c r="F23" s="64"/>
      <c r="H23" s="22">
        <v>4922887319841</v>
      </c>
      <c r="J23" s="22">
        <v>4867187148544.3701</v>
      </c>
      <c r="L23" s="22">
        <v>0</v>
      </c>
      <c r="N23" s="22">
        <v>0</v>
      </c>
      <c r="P23" s="22">
        <v>0</v>
      </c>
      <c r="R23" s="22">
        <v>0</v>
      </c>
      <c r="T23" s="22">
        <v>1135510263</v>
      </c>
      <c r="V23" s="22">
        <v>4920</v>
      </c>
      <c r="X23" s="22">
        <v>4922887319841</v>
      </c>
      <c r="Z23" s="22">
        <v>5542854816582.4102</v>
      </c>
      <c r="AB23" s="23">
        <f t="shared" si="0"/>
        <v>0.89527491111928448</v>
      </c>
    </row>
    <row r="24" spans="1:28" ht="21.75" customHeight="1">
      <c r="A24" s="63" t="s">
        <v>34</v>
      </c>
      <c r="B24" s="63"/>
      <c r="C24" s="63"/>
      <c r="E24" s="64">
        <v>182945468</v>
      </c>
      <c r="F24" s="64"/>
      <c r="H24" s="22">
        <v>1149328119335</v>
      </c>
      <c r="J24" s="22">
        <v>1987696381146.8201</v>
      </c>
      <c r="L24" s="22">
        <v>0</v>
      </c>
      <c r="N24" s="22">
        <v>0</v>
      </c>
      <c r="P24" s="22">
        <v>-40594934</v>
      </c>
      <c r="R24" s="22">
        <v>412311950654</v>
      </c>
      <c r="T24" s="22">
        <v>142350534</v>
      </c>
      <c r="V24" s="22">
        <v>9510</v>
      </c>
      <c r="X24" s="22">
        <v>894296389604</v>
      </c>
      <c r="Z24" s="22">
        <v>1343126612750.03</v>
      </c>
      <c r="AB24" s="23">
        <f t="shared" si="0"/>
        <v>0.21694011455150128</v>
      </c>
    </row>
    <row r="25" spans="1:28" ht="21.75" customHeight="1">
      <c r="A25" s="63" t="s">
        <v>35</v>
      </c>
      <c r="B25" s="63"/>
      <c r="C25" s="63"/>
      <c r="E25" s="64">
        <v>179425000</v>
      </c>
      <c r="F25" s="64"/>
      <c r="H25" s="22">
        <v>1248845649205</v>
      </c>
      <c r="J25" s="22">
        <v>1252069097175</v>
      </c>
      <c r="L25" s="22">
        <v>0</v>
      </c>
      <c r="N25" s="22">
        <v>0</v>
      </c>
      <c r="P25" s="22">
        <v>0</v>
      </c>
      <c r="R25" s="22">
        <v>0</v>
      </c>
      <c r="T25" s="22">
        <v>179425000</v>
      </c>
      <c r="V25" s="22">
        <v>6980</v>
      </c>
      <c r="X25" s="22">
        <v>1248845649205</v>
      </c>
      <c r="Z25" s="22">
        <v>1242555265975</v>
      </c>
      <c r="AB25" s="23">
        <f t="shared" si="0"/>
        <v>0.2006959576098844</v>
      </c>
    </row>
    <row r="26" spans="1:28" ht="21.75" customHeight="1">
      <c r="A26" s="63" t="s">
        <v>36</v>
      </c>
      <c r="B26" s="63"/>
      <c r="C26" s="63"/>
      <c r="E26" s="64">
        <v>59261124</v>
      </c>
      <c r="F26" s="64"/>
      <c r="H26" s="22">
        <v>299008215838</v>
      </c>
      <c r="J26" s="22">
        <v>332008420479.55902</v>
      </c>
      <c r="L26" s="22">
        <v>0</v>
      </c>
      <c r="N26" s="22">
        <v>0</v>
      </c>
      <c r="P26" s="22">
        <v>0</v>
      </c>
      <c r="R26" s="22">
        <v>0</v>
      </c>
      <c r="T26" s="22">
        <v>59261124</v>
      </c>
      <c r="V26" s="22">
        <v>5407</v>
      </c>
      <c r="X26" s="22">
        <v>299008215838</v>
      </c>
      <c r="Z26" s="22">
        <v>317909562022.87598</v>
      </c>
      <c r="AB26" s="23">
        <f t="shared" si="0"/>
        <v>5.1348351039706384E-2</v>
      </c>
    </row>
    <row r="27" spans="1:28" ht="21.75" customHeight="1">
      <c r="A27" s="63" t="s">
        <v>37</v>
      </c>
      <c r="B27" s="63"/>
      <c r="C27" s="63"/>
      <c r="E27" s="64">
        <v>7000000</v>
      </c>
      <c r="F27" s="64"/>
      <c r="H27" s="22">
        <v>44002315353</v>
      </c>
      <c r="J27" s="22">
        <v>48986784000</v>
      </c>
      <c r="L27" s="22">
        <v>690789</v>
      </c>
      <c r="N27" s="22">
        <v>0</v>
      </c>
      <c r="P27" s="22">
        <v>0</v>
      </c>
      <c r="R27" s="22">
        <v>0</v>
      </c>
      <c r="T27" s="22">
        <v>7690789</v>
      </c>
      <c r="V27" s="22">
        <v>4311</v>
      </c>
      <c r="X27" s="22">
        <v>31154393418</v>
      </c>
      <c r="Z27" s="22">
        <v>32894724696.6749</v>
      </c>
      <c r="AB27" s="23">
        <f t="shared" si="0"/>
        <v>5.313114397477039E-3</v>
      </c>
    </row>
    <row r="28" spans="1:28" ht="21.75" customHeight="1">
      <c r="A28" s="63" t="s">
        <v>38</v>
      </c>
      <c r="B28" s="63"/>
      <c r="C28" s="63"/>
      <c r="E28" s="64">
        <v>45914140</v>
      </c>
      <c r="F28" s="64"/>
      <c r="H28" s="22">
        <v>677588386506</v>
      </c>
      <c r="J28" s="22">
        <v>694198862687.06995</v>
      </c>
      <c r="L28" s="22">
        <v>0</v>
      </c>
      <c r="N28" s="22">
        <v>0</v>
      </c>
      <c r="P28" s="22">
        <v>0</v>
      </c>
      <c r="R28" s="22">
        <v>0</v>
      </c>
      <c r="T28" s="22">
        <v>45914140</v>
      </c>
      <c r="V28" s="22">
        <v>15970</v>
      </c>
      <c r="X28" s="22">
        <v>677588386506</v>
      </c>
      <c r="Z28" s="22">
        <v>727492812595.96997</v>
      </c>
      <c r="AB28" s="23">
        <f t="shared" si="0"/>
        <v>0.11750372049945822</v>
      </c>
    </row>
    <row r="29" spans="1:28" ht="21.75" customHeight="1">
      <c r="A29" s="63" t="s">
        <v>39</v>
      </c>
      <c r="B29" s="63"/>
      <c r="C29" s="63"/>
      <c r="E29" s="64">
        <v>191485485</v>
      </c>
      <c r="F29" s="64"/>
      <c r="H29" s="22">
        <v>1174485570475</v>
      </c>
      <c r="J29" s="22">
        <v>1914882232424.3501</v>
      </c>
      <c r="L29" s="22">
        <v>0</v>
      </c>
      <c r="N29" s="22">
        <v>0</v>
      </c>
      <c r="P29" s="22">
        <v>0</v>
      </c>
      <c r="R29" s="22">
        <v>0</v>
      </c>
      <c r="T29" s="22">
        <v>191485485</v>
      </c>
      <c r="V29" s="22">
        <v>11230</v>
      </c>
      <c r="X29" s="22">
        <v>1174485570475</v>
      </c>
      <c r="Z29" s="22">
        <v>2133501497877.0801</v>
      </c>
      <c r="AB29" s="23">
        <f t="shared" si="0"/>
        <v>0.34460046800620808</v>
      </c>
    </row>
    <row r="30" spans="1:28" ht="21.75" customHeight="1">
      <c r="A30" s="63" t="s">
        <v>40</v>
      </c>
      <c r="B30" s="63"/>
      <c r="C30" s="63"/>
      <c r="E30" s="64">
        <v>131112569</v>
      </c>
      <c r="F30" s="64"/>
      <c r="H30" s="22">
        <v>992700554003</v>
      </c>
      <c r="J30" s="22">
        <v>843250946417.49097</v>
      </c>
      <c r="L30" s="22">
        <v>0</v>
      </c>
      <c r="N30" s="22">
        <v>0</v>
      </c>
      <c r="P30" s="22">
        <v>0</v>
      </c>
      <c r="R30" s="22">
        <v>0</v>
      </c>
      <c r="T30" s="22">
        <v>131112569</v>
      </c>
      <c r="V30" s="22">
        <v>6190</v>
      </c>
      <c r="X30" s="22">
        <v>992700554003</v>
      </c>
      <c r="Z30" s="22">
        <v>805215845713.43701</v>
      </c>
      <c r="AB30" s="23">
        <f t="shared" si="0"/>
        <v>0.13005744666922736</v>
      </c>
    </row>
    <row r="31" spans="1:28" ht="21.75" customHeight="1">
      <c r="A31" s="63" t="s">
        <v>41</v>
      </c>
      <c r="B31" s="63"/>
      <c r="C31" s="63"/>
      <c r="E31" s="64">
        <v>78529422</v>
      </c>
      <c r="F31" s="64"/>
      <c r="H31" s="22">
        <v>412817561700</v>
      </c>
      <c r="J31" s="22">
        <v>1319250705770.79</v>
      </c>
      <c r="L31" s="22">
        <v>0</v>
      </c>
      <c r="N31" s="22">
        <v>0</v>
      </c>
      <c r="P31" s="22">
        <v>0</v>
      </c>
      <c r="R31" s="22">
        <v>0</v>
      </c>
      <c r="T31" s="22">
        <v>78529422</v>
      </c>
      <c r="V31" s="22">
        <v>18180</v>
      </c>
      <c r="X31" s="22">
        <v>412817561700</v>
      </c>
      <c r="Z31" s="22">
        <v>1416457722558.1101</v>
      </c>
      <c r="AB31" s="23">
        <f t="shared" si="0"/>
        <v>0.2287844628139345</v>
      </c>
    </row>
    <row r="32" spans="1:28" ht="21.75" customHeight="1">
      <c r="A32" s="63" t="s">
        <v>42</v>
      </c>
      <c r="B32" s="63"/>
      <c r="C32" s="63"/>
      <c r="E32" s="64">
        <v>23945609</v>
      </c>
      <c r="F32" s="64"/>
      <c r="H32" s="22">
        <v>395039126149</v>
      </c>
      <c r="J32" s="22">
        <v>1170400031242.55</v>
      </c>
      <c r="L32" s="22">
        <v>0</v>
      </c>
      <c r="N32" s="22">
        <v>0</v>
      </c>
      <c r="P32" s="22">
        <v>0</v>
      </c>
      <c r="R32" s="22">
        <v>0</v>
      </c>
      <c r="T32" s="22">
        <v>23945609</v>
      </c>
      <c r="V32" s="22">
        <v>44980</v>
      </c>
      <c r="X32" s="22">
        <v>395039126149</v>
      </c>
      <c r="Z32" s="22">
        <v>1068618465901.36</v>
      </c>
      <c r="AB32" s="23">
        <f t="shared" si="0"/>
        <v>0.1726019052886088</v>
      </c>
    </row>
    <row r="33" spans="1:28" ht="21.75" customHeight="1">
      <c r="A33" s="63" t="s">
        <v>43</v>
      </c>
      <c r="B33" s="63"/>
      <c r="C33" s="63"/>
      <c r="E33" s="64">
        <v>52234793</v>
      </c>
      <c r="F33" s="64"/>
      <c r="H33" s="22">
        <v>597380372630</v>
      </c>
      <c r="J33" s="22">
        <v>777302219845.30103</v>
      </c>
      <c r="L33" s="22">
        <v>0</v>
      </c>
      <c r="N33" s="22">
        <v>0</v>
      </c>
      <c r="P33" s="22">
        <v>0</v>
      </c>
      <c r="R33" s="22">
        <v>0</v>
      </c>
      <c r="T33" s="22">
        <v>52234793</v>
      </c>
      <c r="V33" s="22">
        <v>14300</v>
      </c>
      <c r="X33" s="22">
        <v>597380372630</v>
      </c>
      <c r="Z33" s="22">
        <v>741093923211.78503</v>
      </c>
      <c r="AB33" s="23">
        <f t="shared" si="0"/>
        <v>0.1197005547122665</v>
      </c>
    </row>
    <row r="34" spans="1:28" ht="21.75" customHeight="1">
      <c r="A34" s="63" t="s">
        <v>44</v>
      </c>
      <c r="B34" s="63"/>
      <c r="C34" s="63"/>
      <c r="E34" s="64">
        <v>899111110</v>
      </c>
      <c r="F34" s="64"/>
      <c r="H34" s="22">
        <v>2015487783248</v>
      </c>
      <c r="J34" s="22">
        <v>2448012471574.77</v>
      </c>
      <c r="L34" s="22">
        <v>0</v>
      </c>
      <c r="N34" s="22">
        <v>0</v>
      </c>
      <c r="P34" s="22">
        <v>-13000000</v>
      </c>
      <c r="R34" s="22">
        <v>39319014072</v>
      </c>
      <c r="T34" s="22">
        <v>886111110</v>
      </c>
      <c r="V34" s="22">
        <v>3061</v>
      </c>
      <c r="X34" s="22">
        <v>1986346400286</v>
      </c>
      <c r="Z34" s="22">
        <v>2691093876764.48</v>
      </c>
      <c r="AB34" s="23">
        <f t="shared" si="0"/>
        <v>0.43466208498303532</v>
      </c>
    </row>
    <row r="35" spans="1:28" ht="21.75" customHeight="1">
      <c r="A35" s="63" t="s">
        <v>45</v>
      </c>
      <c r="B35" s="63"/>
      <c r="C35" s="63"/>
      <c r="E35" s="64">
        <v>25894821</v>
      </c>
      <c r="F35" s="64"/>
      <c r="H35" s="22">
        <v>430063359123</v>
      </c>
      <c r="J35" s="22">
        <v>348272304407.62701</v>
      </c>
      <c r="L35" s="22">
        <v>0</v>
      </c>
      <c r="N35" s="22">
        <v>0</v>
      </c>
      <c r="P35" s="22">
        <v>0</v>
      </c>
      <c r="R35" s="22">
        <v>0</v>
      </c>
      <c r="T35" s="22">
        <v>25894821</v>
      </c>
      <c r="V35" s="22">
        <v>13690</v>
      </c>
      <c r="X35" s="22">
        <v>430063359123</v>
      </c>
      <c r="Z35" s="22">
        <v>351717273709.00299</v>
      </c>
      <c r="AB35" s="23">
        <f t="shared" si="0"/>
        <v>5.6808929942908787E-2</v>
      </c>
    </row>
    <row r="36" spans="1:28" ht="21.75" customHeight="1">
      <c r="A36" s="63" t="s">
        <v>46</v>
      </c>
      <c r="B36" s="63"/>
      <c r="C36" s="63"/>
      <c r="E36" s="64">
        <v>43602714</v>
      </c>
      <c r="F36" s="64"/>
      <c r="H36" s="22">
        <v>713936723048</v>
      </c>
      <c r="J36" s="22">
        <v>689158117842.03003</v>
      </c>
      <c r="L36" s="22">
        <v>0</v>
      </c>
      <c r="N36" s="22">
        <v>0</v>
      </c>
      <c r="P36" s="22">
        <v>0</v>
      </c>
      <c r="R36" s="22">
        <v>0</v>
      </c>
      <c r="T36" s="22">
        <v>43602714</v>
      </c>
      <c r="V36" s="22">
        <v>16710</v>
      </c>
      <c r="X36" s="22">
        <v>713936723048</v>
      </c>
      <c r="Z36" s="22">
        <v>722881830335.12097</v>
      </c>
      <c r="AB36" s="23">
        <f t="shared" si="0"/>
        <v>0.11675896046688362</v>
      </c>
    </row>
    <row r="37" spans="1:28" ht="21.75" customHeight="1">
      <c r="A37" s="63" t="s">
        <v>47</v>
      </c>
      <c r="B37" s="63"/>
      <c r="C37" s="63"/>
      <c r="E37" s="64">
        <v>24181701</v>
      </c>
      <c r="F37" s="64"/>
      <c r="H37" s="22">
        <v>137029410474</v>
      </c>
      <c r="J37" s="22">
        <v>380278310486.57098</v>
      </c>
      <c r="L37" s="22">
        <v>0</v>
      </c>
      <c r="N37" s="22">
        <v>0</v>
      </c>
      <c r="P37" s="22">
        <v>0</v>
      </c>
      <c r="R37" s="22">
        <v>0</v>
      </c>
      <c r="T37" s="22">
        <v>24181701</v>
      </c>
      <c r="V37" s="22">
        <v>16320</v>
      </c>
      <c r="X37" s="22">
        <v>137029410474</v>
      </c>
      <c r="Z37" s="22">
        <v>391547394241.48798</v>
      </c>
      <c r="AB37" s="23">
        <f t="shared" si="0"/>
        <v>6.3242240718596285E-2</v>
      </c>
    </row>
    <row r="38" spans="1:28" ht="21.75" customHeight="1">
      <c r="A38" s="63" t="s">
        <v>48</v>
      </c>
      <c r="B38" s="63"/>
      <c r="C38" s="63"/>
      <c r="E38" s="64">
        <v>121485005</v>
      </c>
      <c r="F38" s="64"/>
      <c r="H38" s="22">
        <v>406544689137</v>
      </c>
      <c r="J38" s="22">
        <v>950398271763.36694</v>
      </c>
      <c r="L38" s="22">
        <v>53705120</v>
      </c>
      <c r="N38" s="22">
        <v>444994008630</v>
      </c>
      <c r="P38" s="22">
        <v>0</v>
      </c>
      <c r="R38" s="22">
        <v>0</v>
      </c>
      <c r="T38" s="22">
        <v>175190125</v>
      </c>
      <c r="V38" s="22">
        <v>8650</v>
      </c>
      <c r="X38" s="22">
        <v>851538697767</v>
      </c>
      <c r="Z38" s="22">
        <v>1503498733787.1899</v>
      </c>
      <c r="AB38" s="23">
        <f t="shared" si="0"/>
        <v>0.24284321704266137</v>
      </c>
    </row>
    <row r="39" spans="1:28" ht="21.75" customHeight="1">
      <c r="A39" s="63" t="s">
        <v>49</v>
      </c>
      <c r="B39" s="63"/>
      <c r="C39" s="63"/>
      <c r="E39" s="64">
        <v>72647153</v>
      </c>
      <c r="F39" s="64"/>
      <c r="H39" s="22">
        <v>1074826053408</v>
      </c>
      <c r="J39" s="22">
        <v>1146772650741.6399</v>
      </c>
      <c r="L39" s="22">
        <v>0</v>
      </c>
      <c r="N39" s="22">
        <v>0</v>
      </c>
      <c r="P39" s="22">
        <v>0</v>
      </c>
      <c r="R39" s="22">
        <v>0</v>
      </c>
      <c r="T39" s="22">
        <v>72647153</v>
      </c>
      <c r="V39" s="22">
        <v>17590</v>
      </c>
      <c r="X39" s="22">
        <v>1074826053408</v>
      </c>
      <c r="Z39" s="22">
        <v>1267832193413.03</v>
      </c>
      <c r="AB39" s="23">
        <f t="shared" si="0"/>
        <v>0.20477865501298975</v>
      </c>
    </row>
    <row r="40" spans="1:28" ht="21.75" customHeight="1">
      <c r="A40" s="63" t="s">
        <v>50</v>
      </c>
      <c r="B40" s="63"/>
      <c r="C40" s="63"/>
      <c r="E40" s="64">
        <v>4302645</v>
      </c>
      <c r="F40" s="64"/>
      <c r="H40" s="22">
        <f>49551712657+16</f>
        <v>49551712673</v>
      </c>
      <c r="J40" s="22">
        <v>54404003019</v>
      </c>
      <c r="L40" s="22">
        <v>0</v>
      </c>
      <c r="N40" s="22">
        <v>0</v>
      </c>
      <c r="P40" s="22">
        <v>0</v>
      </c>
      <c r="R40" s="22">
        <v>0</v>
      </c>
      <c r="T40" s="22">
        <v>4302645</v>
      </c>
      <c r="V40" s="22">
        <v>13240</v>
      </c>
      <c r="X40" s="22">
        <v>49551712657</v>
      </c>
      <c r="Z40" s="22">
        <v>56519828694.57</v>
      </c>
      <c r="AB40" s="23">
        <f t="shared" si="0"/>
        <v>9.1290113642571568E-3</v>
      </c>
    </row>
    <row r="41" spans="1:28" ht="21.75" customHeight="1">
      <c r="A41" s="63" t="s">
        <v>51</v>
      </c>
      <c r="B41" s="63"/>
      <c r="C41" s="63"/>
      <c r="E41" s="64">
        <v>0</v>
      </c>
      <c r="F41" s="64"/>
      <c r="H41" s="22">
        <v>0</v>
      </c>
      <c r="J41" s="22">
        <v>0</v>
      </c>
      <c r="L41" s="22">
        <v>4213815</v>
      </c>
      <c r="N41" s="22">
        <v>0</v>
      </c>
      <c r="P41" s="22">
        <v>0</v>
      </c>
      <c r="R41" s="22">
        <v>0</v>
      </c>
      <c r="T41" s="22">
        <v>4213815</v>
      </c>
      <c r="V41" s="22">
        <v>3311</v>
      </c>
      <c r="X41" s="22">
        <v>12847921935</v>
      </c>
      <c r="Z41" s="22">
        <v>13842418724.4998</v>
      </c>
      <c r="AB41" s="23">
        <f t="shared" si="0"/>
        <v>2.2358099938279748E-3</v>
      </c>
    </row>
    <row r="42" spans="1:28" ht="21.75" customHeight="1">
      <c r="A42" s="63" t="s">
        <v>52</v>
      </c>
      <c r="B42" s="63"/>
      <c r="C42" s="63"/>
      <c r="E42" s="64">
        <v>0</v>
      </c>
      <c r="F42" s="64"/>
      <c r="H42" s="22">
        <v>0</v>
      </c>
      <c r="J42" s="22">
        <v>0</v>
      </c>
      <c r="L42" s="22">
        <v>4294569</v>
      </c>
      <c r="N42" s="22">
        <v>49966131210</v>
      </c>
      <c r="P42" s="22">
        <v>0</v>
      </c>
      <c r="R42" s="22">
        <v>0</v>
      </c>
      <c r="T42" s="22">
        <v>4294569</v>
      </c>
      <c r="V42" s="22">
        <v>11640</v>
      </c>
      <c r="X42" s="22">
        <v>49966131210</v>
      </c>
      <c r="Z42" s="22">
        <v>49596371210</v>
      </c>
      <c r="AB42" s="23">
        <f t="shared" si="0"/>
        <v>8.0107432534646875E-3</v>
      </c>
    </row>
    <row r="43" spans="1:28" ht="21.75" customHeight="1">
      <c r="A43" s="63" t="s">
        <v>53</v>
      </c>
      <c r="B43" s="63"/>
      <c r="C43" s="63"/>
      <c r="E43" s="64">
        <v>0</v>
      </c>
      <c r="F43" s="64"/>
      <c r="H43" s="22">
        <v>0</v>
      </c>
      <c r="J43" s="22">
        <v>0</v>
      </c>
      <c r="L43" s="22">
        <v>12090517</v>
      </c>
      <c r="N43" s="22">
        <v>130063421823</v>
      </c>
      <c r="P43" s="22">
        <v>0</v>
      </c>
      <c r="R43" s="22">
        <v>0</v>
      </c>
      <c r="T43" s="22">
        <v>12090517</v>
      </c>
      <c r="V43" s="22">
        <v>11010</v>
      </c>
      <c r="X43" s="22">
        <v>130063421839</v>
      </c>
      <c r="Z43" s="22">
        <v>132071626921.465</v>
      </c>
      <c r="AB43" s="23">
        <f t="shared" si="0"/>
        <v>2.1332042416077217E-2</v>
      </c>
    </row>
    <row r="44" spans="1:28" ht="21.75" customHeight="1">
      <c r="A44" s="65" t="s">
        <v>54</v>
      </c>
      <c r="B44" s="65"/>
      <c r="C44" s="65"/>
      <c r="D44" s="8"/>
      <c r="E44" s="64">
        <v>0</v>
      </c>
      <c r="F44" s="64"/>
      <c r="H44" s="24">
        <v>0</v>
      </c>
      <c r="J44" s="24">
        <v>0</v>
      </c>
      <c r="L44" s="22">
        <v>1455829</v>
      </c>
      <c r="N44" s="24">
        <v>7960343536</v>
      </c>
      <c r="P44" s="22">
        <v>-1455829</v>
      </c>
      <c r="R44" s="24">
        <v>8512299962</v>
      </c>
      <c r="T44" s="22">
        <v>0</v>
      </c>
      <c r="V44" s="22">
        <v>0</v>
      </c>
      <c r="X44" s="24">
        <v>0</v>
      </c>
      <c r="Z44" s="24">
        <v>0</v>
      </c>
      <c r="AB44" s="23">
        <f t="shared" si="0"/>
        <v>0</v>
      </c>
    </row>
    <row r="45" spans="1:28" ht="21.75" customHeight="1">
      <c r="A45" s="66" t="s">
        <v>55</v>
      </c>
      <c r="B45" s="66"/>
      <c r="C45" s="66"/>
      <c r="D45" s="66"/>
      <c r="E45" s="13"/>
      <c r="F45" s="22"/>
      <c r="H45" s="25">
        <f>SUM(H9:H44)</f>
        <v>26107793116093</v>
      </c>
      <c r="J45" s="25">
        <f>SUM(J9:J44)</f>
        <v>32302001084018.316</v>
      </c>
      <c r="L45" s="22"/>
      <c r="N45" s="25">
        <v>1013768165031</v>
      </c>
      <c r="P45" s="22"/>
      <c r="R45" s="25">
        <v>598803166692</v>
      </c>
      <c r="T45" s="22"/>
      <c r="V45" s="22"/>
      <c r="X45" s="25">
        <f>SUM(X9:X44)</f>
        <v>26725400683442</v>
      </c>
      <c r="Z45" s="25">
        <f>SUM(Z9:Z44)</f>
        <v>34187352250912.746</v>
      </c>
      <c r="AB45" s="26">
        <f>SUM(AB9:AB44)</f>
        <v>5.5218979678618316</v>
      </c>
    </row>
    <row r="47" spans="1:28">
      <c r="Z47" s="27"/>
    </row>
    <row r="48" spans="1:28" ht="18.75">
      <c r="J48" s="22"/>
      <c r="Z48" s="27"/>
    </row>
    <row r="49" spans="8:26" ht="18.75">
      <c r="H49" s="22"/>
      <c r="J49" s="22"/>
      <c r="Z49" s="27"/>
    </row>
    <row r="50" spans="8:26" ht="18.75">
      <c r="J50" s="22"/>
      <c r="Z50" s="27"/>
    </row>
    <row r="51" spans="8:26" ht="18.75">
      <c r="J51" s="22"/>
    </row>
    <row r="52" spans="8:26" ht="18.75">
      <c r="H52" s="27"/>
      <c r="J52" s="22"/>
    </row>
    <row r="53" spans="8:26" ht="18.75">
      <c r="J53" s="22"/>
    </row>
    <row r="54" spans="8:26" ht="18.75">
      <c r="J54" s="22"/>
    </row>
    <row r="55" spans="8:26" ht="18.75">
      <c r="J55" s="22"/>
    </row>
    <row r="56" spans="8:26" ht="18.75">
      <c r="J56" s="22"/>
    </row>
  </sheetData>
  <mergeCells count="86">
    <mergeCell ref="A44:C44"/>
    <mergeCell ref="E44:F44"/>
    <mergeCell ref="A45:D45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111"/>
  <sheetViews>
    <sheetView rightToLeft="1" topLeftCell="A100" workbookViewId="0">
      <selection activeCell="D102" sqref="D102"/>
    </sheetView>
  </sheetViews>
  <sheetFormatPr defaultRowHeight="12.75"/>
  <cols>
    <col min="1" max="1" width="5.140625" customWidth="1"/>
    <col min="2" max="2" width="29.28515625" customWidth="1"/>
    <col min="3" max="3" width="1.28515625" customWidth="1"/>
    <col min="4" max="4" width="19" style="18" bestFit="1" customWidth="1"/>
    <col min="5" max="5" width="1.28515625" style="18" customWidth="1"/>
    <col min="6" max="6" width="18.5703125" style="18" bestFit="1" customWidth="1"/>
    <col min="7" max="7" width="1.28515625" style="18" customWidth="1"/>
    <col min="8" max="8" width="18.7109375" style="18" bestFit="1" customWidth="1"/>
    <col min="9" max="9" width="1.28515625" style="18" customWidth="1"/>
    <col min="10" max="10" width="18.42578125" style="18" bestFit="1" customWidth="1"/>
    <col min="11" max="11" width="1.28515625" style="18" customWidth="1"/>
    <col min="12" max="12" width="19" style="18" bestFit="1" customWidth="1"/>
    <col min="13" max="13" width="1.28515625" style="18" customWidth="1"/>
    <col min="14" max="14" width="18.42578125" style="18" bestFit="1" customWidth="1"/>
    <col min="15" max="15" width="1.28515625" style="18" customWidth="1"/>
    <col min="16" max="16" width="18.42578125" style="18" bestFit="1" customWidth="1"/>
    <col min="17" max="17" width="1.28515625" style="18" customWidth="1"/>
    <col min="18" max="18" width="18.42578125" style="18" bestFit="1" customWidth="1"/>
    <col min="19" max="19" width="0.28515625" customWidth="1"/>
    <col min="21" max="21" width="25.85546875" bestFit="1" customWidth="1"/>
    <col min="22" max="22" width="16.140625" bestFit="1" customWidth="1"/>
  </cols>
  <sheetData>
    <row r="1" spans="1:21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21" ht="21.75" customHeight="1">
      <c r="A2" s="57" t="s">
        <v>339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21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21" ht="14.45" customHeight="1"/>
    <row r="5" spans="1:21" ht="14.45" customHeight="1">
      <c r="A5" s="1" t="s">
        <v>378</v>
      </c>
      <c r="B5" s="58" t="s">
        <v>379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21" ht="14.45" customHeight="1">
      <c r="D6" s="59" t="s">
        <v>358</v>
      </c>
      <c r="E6" s="59"/>
      <c r="F6" s="59"/>
      <c r="G6" s="59"/>
      <c r="H6" s="59"/>
      <c r="I6" s="59"/>
      <c r="J6" s="59"/>
      <c r="L6" s="59" t="s">
        <v>359</v>
      </c>
      <c r="M6" s="59"/>
      <c r="N6" s="59"/>
      <c r="O6" s="59"/>
      <c r="P6" s="59"/>
      <c r="Q6" s="59"/>
      <c r="R6" s="59"/>
    </row>
    <row r="7" spans="1:21" ht="14.45" customHeight="1">
      <c r="D7" s="19"/>
      <c r="E7" s="19"/>
      <c r="F7" s="19"/>
      <c r="G7" s="19"/>
      <c r="H7" s="19"/>
      <c r="I7" s="19"/>
      <c r="J7" s="19"/>
      <c r="L7" s="19"/>
      <c r="M7" s="19"/>
      <c r="N7" s="19"/>
      <c r="O7" s="19"/>
      <c r="P7" s="19"/>
      <c r="Q7" s="19"/>
      <c r="R7" s="19"/>
    </row>
    <row r="8" spans="1:21" ht="14.45" customHeight="1">
      <c r="A8" s="59" t="s">
        <v>380</v>
      </c>
      <c r="B8" s="59"/>
      <c r="D8" s="2" t="s">
        <v>381</v>
      </c>
      <c r="F8" s="2" t="s">
        <v>362</v>
      </c>
      <c r="H8" s="2" t="s">
        <v>363</v>
      </c>
      <c r="J8" s="2" t="s">
        <v>55</v>
      </c>
      <c r="L8" s="2" t="s">
        <v>381</v>
      </c>
      <c r="N8" s="2" t="s">
        <v>362</v>
      </c>
      <c r="P8" s="2" t="s">
        <v>363</v>
      </c>
      <c r="R8" s="2" t="s">
        <v>55</v>
      </c>
    </row>
    <row r="9" spans="1:21" ht="21.75" customHeight="1">
      <c r="A9" s="61" t="s">
        <v>292</v>
      </c>
      <c r="B9" s="61"/>
      <c r="D9" s="20">
        <v>1646485677</v>
      </c>
      <c r="F9" s="20">
        <v>0</v>
      </c>
      <c r="H9" s="20">
        <f>'درآمد ناشی از فروش'!I56</f>
        <v>-59278251677</v>
      </c>
      <c r="J9" s="20">
        <f>D9+F9+H9</f>
        <v>-57631766000</v>
      </c>
      <c r="L9" s="20">
        <v>9114176368</v>
      </c>
      <c r="N9" s="20">
        <v>0</v>
      </c>
      <c r="P9" s="20">
        <v>-10290757927</v>
      </c>
      <c r="R9" s="20">
        <f>L9+N9+P9</f>
        <v>-1176581559</v>
      </c>
    </row>
    <row r="10" spans="1:21" ht="21.75" customHeight="1">
      <c r="A10" s="63" t="s">
        <v>243</v>
      </c>
      <c r="B10" s="63"/>
      <c r="D10" s="22">
        <v>1302784058</v>
      </c>
      <c r="F10" s="22">
        <v>0</v>
      </c>
      <c r="H10" s="22">
        <f>'درآمد ناشی از فروش'!I46</f>
        <v>-22681233577</v>
      </c>
      <c r="J10" s="22">
        <f>D10+F10+H10</f>
        <v>-21378449519</v>
      </c>
      <c r="L10" s="22">
        <v>11032146681</v>
      </c>
      <c r="N10" s="22">
        <v>0</v>
      </c>
      <c r="P10" s="22">
        <v>5374279940</v>
      </c>
      <c r="R10" s="22">
        <f>L10+N10+P10</f>
        <v>16406426621</v>
      </c>
      <c r="U10" s="22"/>
    </row>
    <row r="11" spans="1:21" ht="21.75" customHeight="1">
      <c r="A11" s="63" t="s">
        <v>307</v>
      </c>
      <c r="B11" s="63"/>
      <c r="D11" s="22">
        <v>88745155755</v>
      </c>
      <c r="F11" s="22">
        <v>-601827685269</v>
      </c>
      <c r="H11" s="22">
        <v>-14780062</v>
      </c>
      <c r="J11" s="22">
        <f t="shared" ref="J11:J74" si="0">D11+F11+H11</f>
        <v>-513097309576</v>
      </c>
      <c r="L11" s="22">
        <v>174809389328</v>
      </c>
      <c r="N11" s="22">
        <v>-601828410269</v>
      </c>
      <c r="P11" s="22">
        <v>-14780062</v>
      </c>
      <c r="R11" s="22">
        <f t="shared" ref="R11:R74" si="1">L11+N11+P11</f>
        <v>-427033801003</v>
      </c>
      <c r="U11" s="22"/>
    </row>
    <row r="12" spans="1:21" ht="21.75" customHeight="1">
      <c r="A12" s="63" t="s">
        <v>251</v>
      </c>
      <c r="B12" s="63"/>
      <c r="D12" s="22">
        <v>428053397057</v>
      </c>
      <c r="F12" s="22">
        <v>0</v>
      </c>
      <c r="H12" s="22">
        <f>'درآمد ناشی از فروش'!I48</f>
        <v>-1178757012095</v>
      </c>
      <c r="J12" s="22">
        <f t="shared" si="0"/>
        <v>-750703615038</v>
      </c>
      <c r="L12" s="22">
        <v>443676311234</v>
      </c>
      <c r="N12" s="22">
        <v>0</v>
      </c>
      <c r="P12" s="22">
        <v>186843814359</v>
      </c>
      <c r="R12" s="22">
        <f t="shared" si="1"/>
        <v>630520125593</v>
      </c>
    </row>
    <row r="13" spans="1:21" ht="21.75" customHeight="1">
      <c r="A13" s="63" t="s">
        <v>110</v>
      </c>
      <c r="B13" s="63"/>
      <c r="D13" s="22">
        <v>0</v>
      </c>
      <c r="F13" s="22">
        <v>156719631754</v>
      </c>
      <c r="H13" s="22">
        <v>4245041</v>
      </c>
      <c r="J13" s="22">
        <f t="shared" si="0"/>
        <v>156723876795</v>
      </c>
      <c r="L13" s="22">
        <v>143359781100</v>
      </c>
      <c r="N13" s="22">
        <v>338315278765</v>
      </c>
      <c r="P13" s="22">
        <v>919340688</v>
      </c>
      <c r="R13" s="22">
        <f t="shared" si="1"/>
        <v>482594400553</v>
      </c>
    </row>
    <row r="14" spans="1:21" ht="21.75" customHeight="1">
      <c r="A14" s="63" t="s">
        <v>301</v>
      </c>
      <c r="B14" s="63"/>
      <c r="D14" s="22">
        <v>93196064437</v>
      </c>
      <c r="F14" s="22">
        <v>-501520463023</v>
      </c>
      <c r="H14" s="22">
        <v>-14780081</v>
      </c>
      <c r="J14" s="22">
        <f t="shared" si="0"/>
        <v>-408339178667</v>
      </c>
      <c r="L14" s="22">
        <v>164899172842</v>
      </c>
      <c r="N14" s="22">
        <v>-501521550523</v>
      </c>
      <c r="P14" s="22">
        <v>-14780081</v>
      </c>
      <c r="R14" s="22">
        <f t="shared" si="1"/>
        <v>-336637157762</v>
      </c>
    </row>
    <row r="15" spans="1:21" ht="21.75" customHeight="1">
      <c r="A15" s="63" t="s">
        <v>283</v>
      </c>
      <c r="B15" s="63"/>
      <c r="D15" s="22">
        <v>22741693968</v>
      </c>
      <c r="F15" s="22">
        <v>0</v>
      </c>
      <c r="H15" s="22">
        <f>'درآمد ناشی از فروش'!I53</f>
        <v>-22988004137</v>
      </c>
      <c r="J15" s="22">
        <f t="shared" si="0"/>
        <v>-246310169</v>
      </c>
      <c r="L15" s="22">
        <v>29327515320</v>
      </c>
      <c r="N15" s="22">
        <v>0</v>
      </c>
      <c r="P15" s="22">
        <v>4276117806</v>
      </c>
      <c r="R15" s="22">
        <f t="shared" si="1"/>
        <v>33603633126</v>
      </c>
    </row>
    <row r="16" spans="1:21" ht="21.75" customHeight="1">
      <c r="A16" s="63" t="s">
        <v>286</v>
      </c>
      <c r="B16" s="63"/>
      <c r="D16" s="22">
        <f>'سود اوراق بهادار'!N13</f>
        <v>5726706256544</v>
      </c>
      <c r="F16" s="22">
        <v>0</v>
      </c>
      <c r="H16" s="22">
        <f>'درآمد ناشی از فروش'!I54</f>
        <v>-39574286478</v>
      </c>
      <c r="J16" s="22">
        <f t="shared" si="0"/>
        <v>5687131970066</v>
      </c>
      <c r="L16" s="22">
        <f>'سود اوراق بهادار'!T13</f>
        <v>5883244592775</v>
      </c>
      <c r="N16" s="22">
        <v>0</v>
      </c>
      <c r="P16" s="22">
        <v>-4841248165638</v>
      </c>
      <c r="R16" s="22">
        <f t="shared" si="1"/>
        <v>1041996427137</v>
      </c>
    </row>
    <row r="17" spans="1:18" ht="21.75" customHeight="1">
      <c r="A17" s="63" t="s">
        <v>312</v>
      </c>
      <c r="B17" s="63"/>
      <c r="D17" s="22">
        <v>12423928273</v>
      </c>
      <c r="F17" s="22">
        <v>0</v>
      </c>
      <c r="H17" s="22">
        <v>-411183017663</v>
      </c>
      <c r="J17" s="22">
        <f t="shared" si="0"/>
        <v>-398759089390</v>
      </c>
      <c r="L17" s="22">
        <v>12423928273</v>
      </c>
      <c r="N17" s="22">
        <v>0</v>
      </c>
      <c r="P17" s="22">
        <v>-411183017663</v>
      </c>
      <c r="R17" s="22">
        <f t="shared" si="1"/>
        <v>-398759089390</v>
      </c>
    </row>
    <row r="18" spans="1:18" ht="21.75" customHeight="1">
      <c r="A18" s="63" t="s">
        <v>265</v>
      </c>
      <c r="B18" s="63"/>
      <c r="D18" s="22">
        <v>43719089417</v>
      </c>
      <c r="F18" s="22">
        <v>0</v>
      </c>
      <c r="H18" s="22">
        <v>51925789063</v>
      </c>
      <c r="J18" s="22">
        <f t="shared" si="0"/>
        <v>95644878480</v>
      </c>
      <c r="L18" s="22">
        <v>247759652717</v>
      </c>
      <c r="N18" s="22">
        <v>0</v>
      </c>
      <c r="P18" s="22">
        <v>51925789063</v>
      </c>
      <c r="R18" s="22">
        <f t="shared" si="1"/>
        <v>299685441780</v>
      </c>
    </row>
    <row r="19" spans="1:18" ht="21.75" customHeight="1">
      <c r="A19" s="63" t="s">
        <v>133</v>
      </c>
      <c r="B19" s="63"/>
      <c r="D19" s="22">
        <v>133871489188</v>
      </c>
      <c r="F19" s="22">
        <v>-551662062499</v>
      </c>
      <c r="H19" s="22">
        <v>5000843750</v>
      </c>
      <c r="J19" s="22">
        <f t="shared" si="0"/>
        <v>-412789729561</v>
      </c>
      <c r="L19" s="22">
        <v>276021466238</v>
      </c>
      <c r="N19" s="22">
        <v>-1761749999</v>
      </c>
      <c r="P19" s="22">
        <v>5000843750</v>
      </c>
      <c r="R19" s="22">
        <f t="shared" si="1"/>
        <v>279260559989</v>
      </c>
    </row>
    <row r="20" spans="1:18" ht="21.75" customHeight="1">
      <c r="A20" s="63" t="s">
        <v>107</v>
      </c>
      <c r="B20" s="63"/>
      <c r="D20" s="22">
        <f>'سود اوراق بهادار'!N69</f>
        <v>106504051080</v>
      </c>
      <c r="F20" s="22">
        <v>329889321417</v>
      </c>
      <c r="H20" s="22">
        <v>11370952</v>
      </c>
      <c r="J20" s="22">
        <f t="shared" si="0"/>
        <v>436404743449</v>
      </c>
      <c r="L20" s="22">
        <v>213008102160</v>
      </c>
      <c r="N20" s="22">
        <v>653799719599</v>
      </c>
      <c r="P20" s="22">
        <v>11370952</v>
      </c>
      <c r="R20" s="22">
        <f t="shared" si="1"/>
        <v>866819192711</v>
      </c>
    </row>
    <row r="21" spans="1:18" ht="21.75" customHeight="1">
      <c r="A21" s="63" t="s">
        <v>125</v>
      </c>
      <c r="B21" s="63"/>
      <c r="D21" s="22">
        <v>66925649482</v>
      </c>
      <c r="F21" s="22">
        <v>-813993749</v>
      </c>
      <c r="H21" s="22">
        <v>249954688</v>
      </c>
      <c r="J21" s="22">
        <f t="shared" si="0"/>
        <v>66361610421</v>
      </c>
      <c r="L21" s="22">
        <v>135727009702</v>
      </c>
      <c r="N21" s="22">
        <v>-813993749</v>
      </c>
      <c r="P21" s="22">
        <v>249954688</v>
      </c>
      <c r="R21" s="22">
        <f t="shared" si="1"/>
        <v>135162970641</v>
      </c>
    </row>
    <row r="22" spans="1:18" ht="21.75" customHeight="1">
      <c r="A22" s="63" t="s">
        <v>382</v>
      </c>
      <c r="B22" s="63"/>
      <c r="D22" s="22">
        <v>0</v>
      </c>
      <c r="F22" s="22">
        <v>0</v>
      </c>
      <c r="H22" s="22">
        <v>0</v>
      </c>
      <c r="J22" s="22">
        <f t="shared" si="0"/>
        <v>0</v>
      </c>
      <c r="L22" s="22">
        <v>3570169692</v>
      </c>
      <c r="N22" s="22">
        <v>0</v>
      </c>
      <c r="P22" s="22">
        <v>-119205245941</v>
      </c>
      <c r="R22" s="22">
        <f t="shared" si="1"/>
        <v>-115635076249</v>
      </c>
    </row>
    <row r="23" spans="1:18" ht="21.75" customHeight="1">
      <c r="A23" s="63" t="s">
        <v>383</v>
      </c>
      <c r="B23" s="63"/>
      <c r="D23" s="22">
        <v>0</v>
      </c>
      <c r="F23" s="22">
        <v>0</v>
      </c>
      <c r="H23" s="22">
        <v>0</v>
      </c>
      <c r="J23" s="22">
        <f t="shared" si="0"/>
        <v>0</v>
      </c>
      <c r="L23" s="22">
        <v>4942377040</v>
      </c>
      <c r="N23" s="22">
        <v>0</v>
      </c>
      <c r="P23" s="22">
        <v>-84872750031</v>
      </c>
      <c r="R23" s="22">
        <f t="shared" si="1"/>
        <v>-79930372991</v>
      </c>
    </row>
    <row r="24" spans="1:18" ht="21.75" customHeight="1">
      <c r="A24" s="63" t="s">
        <v>384</v>
      </c>
      <c r="B24" s="63"/>
      <c r="D24" s="22">
        <v>0</v>
      </c>
      <c r="F24" s="22">
        <v>0</v>
      </c>
      <c r="H24" s="22">
        <v>0</v>
      </c>
      <c r="J24" s="22">
        <f t="shared" si="0"/>
        <v>0</v>
      </c>
      <c r="L24" s="22">
        <v>80290198422</v>
      </c>
      <c r="N24" s="22">
        <v>0</v>
      </c>
      <c r="P24" s="22">
        <v>-534385405926</v>
      </c>
      <c r="R24" s="22">
        <f t="shared" si="1"/>
        <v>-454095207504</v>
      </c>
    </row>
    <row r="25" spans="1:18" ht="21.75" customHeight="1">
      <c r="A25" s="63" t="s">
        <v>385</v>
      </c>
      <c r="B25" s="63"/>
      <c r="D25" s="22">
        <v>0</v>
      </c>
      <c r="F25" s="22">
        <v>0</v>
      </c>
      <c r="H25" s="22">
        <v>0</v>
      </c>
      <c r="J25" s="22">
        <f t="shared" si="0"/>
        <v>0</v>
      </c>
      <c r="L25" s="22">
        <v>0</v>
      </c>
      <c r="N25" s="22">
        <v>0</v>
      </c>
      <c r="P25" s="22">
        <v>11561815646</v>
      </c>
      <c r="R25" s="22">
        <f t="shared" si="1"/>
        <v>11561815646</v>
      </c>
    </row>
    <row r="26" spans="1:18" ht="21.75" customHeight="1">
      <c r="A26" s="63" t="s">
        <v>386</v>
      </c>
      <c r="B26" s="63"/>
      <c r="D26" s="22">
        <v>0</v>
      </c>
      <c r="F26" s="22">
        <v>0</v>
      </c>
      <c r="H26" s="22">
        <v>0</v>
      </c>
      <c r="J26" s="22">
        <f t="shared" si="0"/>
        <v>0</v>
      </c>
      <c r="L26" s="22">
        <v>0</v>
      </c>
      <c r="N26" s="22">
        <v>0</v>
      </c>
      <c r="P26" s="22">
        <v>721538325</v>
      </c>
      <c r="R26" s="22">
        <f t="shared" si="1"/>
        <v>721538325</v>
      </c>
    </row>
    <row r="27" spans="1:18" ht="21.75" customHeight="1">
      <c r="A27" s="63" t="s">
        <v>225</v>
      </c>
      <c r="B27" s="63"/>
      <c r="D27" s="22">
        <v>40821967859</v>
      </c>
      <c r="F27" s="22">
        <v>-616931347</v>
      </c>
      <c r="H27" s="22">
        <v>0</v>
      </c>
      <c r="J27" s="22">
        <f t="shared" si="0"/>
        <v>40205036512</v>
      </c>
      <c r="L27" s="22">
        <v>81817224677</v>
      </c>
      <c r="N27" s="22">
        <v>-283663039679</v>
      </c>
      <c r="P27" s="22">
        <v>-1450337075</v>
      </c>
      <c r="R27" s="22">
        <f t="shared" si="1"/>
        <v>-203296152077</v>
      </c>
    </row>
    <row r="28" spans="1:18" ht="21.75" customHeight="1">
      <c r="A28" s="63" t="s">
        <v>387</v>
      </c>
      <c r="B28" s="63"/>
      <c r="D28" s="22">
        <v>0</v>
      </c>
      <c r="F28" s="22">
        <v>0</v>
      </c>
      <c r="H28" s="22">
        <v>0</v>
      </c>
      <c r="J28" s="22">
        <f t="shared" si="0"/>
        <v>0</v>
      </c>
      <c r="L28" s="22">
        <v>431838125858</v>
      </c>
      <c r="N28" s="22">
        <v>0</v>
      </c>
      <c r="P28" s="22">
        <v>489960586000</v>
      </c>
      <c r="R28" s="22">
        <f t="shared" si="1"/>
        <v>921798711858</v>
      </c>
    </row>
    <row r="29" spans="1:18" ht="21.75" customHeight="1">
      <c r="A29" s="63" t="s">
        <v>213</v>
      </c>
      <c r="B29" s="63"/>
      <c r="D29" s="22">
        <v>85517917658</v>
      </c>
      <c r="F29" s="22">
        <v>-70476110583</v>
      </c>
      <c r="H29" s="22">
        <v>0</v>
      </c>
      <c r="J29" s="22">
        <f t="shared" si="0"/>
        <v>15041807075</v>
      </c>
      <c r="L29" s="22">
        <v>162945762219</v>
      </c>
      <c r="N29" s="22">
        <v>-240286026957</v>
      </c>
      <c r="P29" s="22">
        <v>49391050</v>
      </c>
      <c r="R29" s="22">
        <f t="shared" si="1"/>
        <v>-77290873688</v>
      </c>
    </row>
    <row r="30" spans="1:18" ht="21.75" customHeight="1">
      <c r="A30" s="63" t="s">
        <v>253</v>
      </c>
      <c r="B30" s="63"/>
      <c r="D30" s="22">
        <v>354289222431</v>
      </c>
      <c r="F30" s="22">
        <v>-25352541807</v>
      </c>
      <c r="H30" s="22">
        <v>0</v>
      </c>
      <c r="J30" s="22">
        <f t="shared" si="0"/>
        <v>328936680624</v>
      </c>
      <c r="L30" s="22">
        <v>690927762933</v>
      </c>
      <c r="N30" s="22">
        <v>-62631811966</v>
      </c>
      <c r="P30" s="22">
        <v>-196394291918</v>
      </c>
      <c r="R30" s="22">
        <f t="shared" si="1"/>
        <v>431901659049</v>
      </c>
    </row>
    <row r="31" spans="1:18" ht="21.75" customHeight="1">
      <c r="A31" s="63" t="s">
        <v>262</v>
      </c>
      <c r="B31" s="63"/>
      <c r="D31" s="22">
        <v>91804309138</v>
      </c>
      <c r="F31" s="22">
        <v>34012528698</v>
      </c>
      <c r="H31" s="22">
        <v>0</v>
      </c>
      <c r="J31" s="22">
        <f t="shared" si="0"/>
        <v>125816837836</v>
      </c>
      <c r="L31" s="22">
        <v>382708535405</v>
      </c>
      <c r="N31" s="22">
        <v>68261063025</v>
      </c>
      <c r="P31" s="22">
        <v>127402815049</v>
      </c>
      <c r="R31" s="22">
        <f t="shared" si="1"/>
        <v>578372413479</v>
      </c>
    </row>
    <row r="32" spans="1:18" ht="21.75" customHeight="1">
      <c r="A32" s="63" t="s">
        <v>278</v>
      </c>
      <c r="B32" s="63"/>
      <c r="D32" s="22">
        <v>190848488735</v>
      </c>
      <c r="F32" s="22">
        <v>18512512172</v>
      </c>
      <c r="H32" s="22">
        <v>0</v>
      </c>
      <c r="J32" s="22">
        <f t="shared" si="0"/>
        <v>209361000907</v>
      </c>
      <c r="L32" s="22">
        <v>334990824593</v>
      </c>
      <c r="N32" s="22">
        <v>16525588859</v>
      </c>
      <c r="P32" s="22">
        <v>-901036944717</v>
      </c>
      <c r="R32" s="22">
        <f t="shared" si="1"/>
        <v>-549520531265</v>
      </c>
    </row>
    <row r="33" spans="1:22" ht="21.75" customHeight="1">
      <c r="A33" s="63" t="s">
        <v>309</v>
      </c>
      <c r="B33" s="63"/>
      <c r="D33" s="22">
        <v>100454819204</v>
      </c>
      <c r="F33" s="22">
        <v>-29779712745</v>
      </c>
      <c r="H33" s="22">
        <v>0</v>
      </c>
      <c r="J33" s="22">
        <f t="shared" si="0"/>
        <v>70675106459</v>
      </c>
      <c r="L33" s="22">
        <v>100454819204</v>
      </c>
      <c r="N33" s="22">
        <v>-29779712745</v>
      </c>
      <c r="P33" s="22">
        <v>0</v>
      </c>
      <c r="R33" s="22">
        <f t="shared" si="1"/>
        <v>70675106459</v>
      </c>
    </row>
    <row r="34" spans="1:22" ht="21.75" customHeight="1">
      <c r="A34" s="63" t="s">
        <v>315</v>
      </c>
      <c r="B34" s="63"/>
      <c r="D34" s="22">
        <v>311233000413</v>
      </c>
      <c r="F34" s="22">
        <v>10590729000</v>
      </c>
      <c r="H34" s="22">
        <v>0</v>
      </c>
      <c r="J34" s="22">
        <f t="shared" si="0"/>
        <v>321823729413</v>
      </c>
      <c r="L34" s="22">
        <v>311233000413</v>
      </c>
      <c r="N34" s="22">
        <v>10590729000</v>
      </c>
      <c r="P34" s="22">
        <v>0</v>
      </c>
      <c r="R34" s="22">
        <f t="shared" si="1"/>
        <v>321823729413</v>
      </c>
    </row>
    <row r="35" spans="1:22" ht="21.75" customHeight="1">
      <c r="A35" s="63" t="s">
        <v>289</v>
      </c>
      <c r="B35" s="63"/>
      <c r="D35" s="22">
        <v>2229086048</v>
      </c>
      <c r="F35" s="22">
        <v>-14514737931</v>
      </c>
      <c r="H35" s="22">
        <v>0</v>
      </c>
      <c r="J35" s="22">
        <f t="shared" si="0"/>
        <v>-12285651883</v>
      </c>
      <c r="L35" s="22">
        <v>2807543733</v>
      </c>
      <c r="N35" s="22">
        <v>-14689428014</v>
      </c>
      <c r="P35" s="22">
        <v>0</v>
      </c>
      <c r="R35" s="22">
        <f t="shared" si="1"/>
        <v>-11881884281</v>
      </c>
    </row>
    <row r="36" spans="1:22" ht="21.75" customHeight="1">
      <c r="A36" s="63" t="s">
        <v>318</v>
      </c>
      <c r="B36" s="63"/>
      <c r="D36" s="22">
        <f>'سود اوراق بهادار'!N14</f>
        <v>415688391484</v>
      </c>
      <c r="F36" s="22">
        <v>0</v>
      </c>
      <c r="H36" s="22">
        <v>0</v>
      </c>
      <c r="J36" s="22">
        <f t="shared" si="0"/>
        <v>415688391484</v>
      </c>
      <c r="L36" s="22">
        <f>'سود اوراق بهادار'!T14</f>
        <v>623633578054</v>
      </c>
      <c r="N36" s="22">
        <v>0</v>
      </c>
      <c r="P36" s="22">
        <v>0</v>
      </c>
      <c r="R36" s="22">
        <f t="shared" si="1"/>
        <v>623633578054</v>
      </c>
    </row>
    <row r="37" spans="1:22" ht="21.75" customHeight="1">
      <c r="A37" s="63" t="s">
        <v>322</v>
      </c>
      <c r="B37" s="63"/>
      <c r="D37" s="22">
        <f>'سود اوراق بهادار'!N15</f>
        <v>830040766530</v>
      </c>
      <c r="F37" s="22">
        <v>0</v>
      </c>
      <c r="H37" s="22">
        <v>0</v>
      </c>
      <c r="J37" s="22">
        <f t="shared" si="0"/>
        <v>830040766530</v>
      </c>
      <c r="L37" s="22">
        <f>'سود اوراق بهادار'!T15</f>
        <v>1208811635010</v>
      </c>
      <c r="N37" s="22">
        <v>0</v>
      </c>
      <c r="P37" s="22">
        <v>0</v>
      </c>
      <c r="R37" s="22">
        <f t="shared" si="1"/>
        <v>1208811635010</v>
      </c>
    </row>
    <row r="38" spans="1:22" ht="21.75" customHeight="1">
      <c r="A38" s="63" t="s">
        <v>323</v>
      </c>
      <c r="B38" s="63"/>
      <c r="D38" s="22">
        <f>'سود اوراق بهادار'!N16</f>
        <v>178455254408</v>
      </c>
      <c r="F38" s="22">
        <v>0</v>
      </c>
      <c r="H38" s="22">
        <v>0</v>
      </c>
      <c r="J38" s="22">
        <f t="shared" si="0"/>
        <v>178455254408</v>
      </c>
      <c r="L38" s="22">
        <f>'سود اوراق بهادار'!T16</f>
        <v>254071673858</v>
      </c>
      <c r="N38" s="22">
        <v>0</v>
      </c>
      <c r="P38" s="22">
        <v>0</v>
      </c>
      <c r="R38" s="22">
        <f t="shared" si="1"/>
        <v>254071673858</v>
      </c>
    </row>
    <row r="39" spans="1:22" ht="21.75" customHeight="1">
      <c r="A39" s="63" t="s">
        <v>280</v>
      </c>
      <c r="B39" s="63"/>
      <c r="D39" s="22">
        <f>'سود اوراق بهادار'!N18</f>
        <v>348564358500</v>
      </c>
      <c r="F39" s="22">
        <v>321400630654</v>
      </c>
      <c r="H39" s="22">
        <v>0</v>
      </c>
      <c r="J39" s="22">
        <f t="shared" si="0"/>
        <v>669964989154</v>
      </c>
      <c r="L39" s="22">
        <f>'سود اوراق بهادار'!T18</f>
        <v>753471870889</v>
      </c>
      <c r="N39" s="22">
        <v>295249137471</v>
      </c>
      <c r="P39" s="22">
        <v>0</v>
      </c>
      <c r="R39" s="22">
        <f t="shared" si="1"/>
        <v>1048721008360</v>
      </c>
      <c r="U39" s="6"/>
      <c r="V39" s="22"/>
    </row>
    <row r="40" spans="1:22" ht="21.75" customHeight="1">
      <c r="A40" s="63" t="s">
        <v>173</v>
      </c>
      <c r="B40" s="63"/>
      <c r="D40" s="22">
        <v>59483069030</v>
      </c>
      <c r="F40" s="22">
        <v>-774843749</v>
      </c>
      <c r="H40" s="22">
        <v>0</v>
      </c>
      <c r="J40" s="22">
        <f t="shared" si="0"/>
        <v>58708225281</v>
      </c>
      <c r="L40" s="22">
        <v>122657245638</v>
      </c>
      <c r="N40" s="22">
        <v>-238231831310</v>
      </c>
      <c r="P40" s="22">
        <v>0</v>
      </c>
      <c r="R40" s="22">
        <f t="shared" si="1"/>
        <v>-115574585672</v>
      </c>
      <c r="U40" s="6"/>
      <c r="V40" s="22"/>
    </row>
    <row r="41" spans="1:22" ht="21.75" customHeight="1">
      <c r="A41" s="63" t="s">
        <v>170</v>
      </c>
      <c r="B41" s="63"/>
      <c r="D41" s="22">
        <v>113687230068</v>
      </c>
      <c r="F41" s="22">
        <v>-449582370409</v>
      </c>
      <c r="H41" s="22">
        <v>0</v>
      </c>
      <c r="J41" s="22">
        <f t="shared" si="0"/>
        <v>-335895140341</v>
      </c>
      <c r="L41" s="22">
        <v>234013218744</v>
      </c>
      <c r="N41" s="22">
        <v>-1472261236</v>
      </c>
      <c r="P41" s="22">
        <v>0</v>
      </c>
      <c r="R41" s="22">
        <f t="shared" si="1"/>
        <v>232540957508</v>
      </c>
      <c r="U41" s="6"/>
      <c r="V41" s="22"/>
    </row>
    <row r="42" spans="1:22" ht="21.75" customHeight="1">
      <c r="A42" s="63" t="s">
        <v>231</v>
      </c>
      <c r="B42" s="63"/>
      <c r="D42" s="22">
        <v>82839227730</v>
      </c>
      <c r="F42" s="22">
        <v>-978749999</v>
      </c>
      <c r="H42" s="22">
        <v>0</v>
      </c>
      <c r="J42" s="22">
        <f t="shared" si="0"/>
        <v>81860477731</v>
      </c>
      <c r="L42" s="22">
        <v>163510422960</v>
      </c>
      <c r="N42" s="22">
        <v>-978749999</v>
      </c>
      <c r="P42" s="22">
        <v>0</v>
      </c>
      <c r="R42" s="22">
        <f t="shared" si="1"/>
        <v>162531672961</v>
      </c>
      <c r="U42" s="6"/>
      <c r="V42" s="22"/>
    </row>
    <row r="43" spans="1:22" ht="21.75" customHeight="1">
      <c r="A43" s="63" t="s">
        <v>276</v>
      </c>
      <c r="B43" s="63"/>
      <c r="D43" s="22">
        <v>21799098360</v>
      </c>
      <c r="F43" s="22">
        <v>-402635999</v>
      </c>
      <c r="H43" s="22">
        <v>0</v>
      </c>
      <c r="J43" s="22">
        <f t="shared" si="0"/>
        <v>21396462361</v>
      </c>
      <c r="L43" s="22">
        <v>42730983600</v>
      </c>
      <c r="N43" s="22">
        <v>-402635999</v>
      </c>
      <c r="P43" s="22">
        <v>0</v>
      </c>
      <c r="R43" s="22">
        <f t="shared" si="1"/>
        <v>42328347601</v>
      </c>
      <c r="U43" s="6"/>
      <c r="V43" s="22"/>
    </row>
    <row r="44" spans="1:22" ht="21.75" customHeight="1">
      <c r="A44" s="63" t="s">
        <v>273</v>
      </c>
      <c r="B44" s="63"/>
      <c r="D44" s="22">
        <v>21799098360</v>
      </c>
      <c r="F44" s="22">
        <v>-430062749</v>
      </c>
      <c r="H44" s="22">
        <v>0</v>
      </c>
      <c r="J44" s="22">
        <f t="shared" si="0"/>
        <v>21369035611</v>
      </c>
      <c r="L44" s="22">
        <v>42730983600</v>
      </c>
      <c r="N44" s="22">
        <v>-430062749</v>
      </c>
      <c r="P44" s="22">
        <v>0</v>
      </c>
      <c r="R44" s="22">
        <f t="shared" si="1"/>
        <v>42300920851</v>
      </c>
      <c r="U44" s="6"/>
      <c r="V44" s="22"/>
    </row>
    <row r="45" spans="1:22" ht="21.75" customHeight="1">
      <c r="A45" s="63" t="s">
        <v>270</v>
      </c>
      <c r="B45" s="63"/>
      <c r="D45" s="22">
        <v>23887023783</v>
      </c>
      <c r="F45" s="22">
        <v>-17868607859</v>
      </c>
      <c r="H45" s="22">
        <v>0</v>
      </c>
      <c r="J45" s="22">
        <f t="shared" si="0"/>
        <v>6018415924</v>
      </c>
      <c r="L45" s="22">
        <v>46846944174</v>
      </c>
      <c r="N45" s="22">
        <v>-77597680002</v>
      </c>
      <c r="P45" s="22">
        <v>0</v>
      </c>
      <c r="R45" s="22">
        <f t="shared" si="1"/>
        <v>-30750735828</v>
      </c>
      <c r="U45" s="6"/>
      <c r="V45" s="22"/>
    </row>
    <row r="46" spans="1:22" ht="21.75" customHeight="1">
      <c r="A46" s="63" t="s">
        <v>122</v>
      </c>
      <c r="B46" s="63"/>
      <c r="D46" s="22">
        <v>389267232790</v>
      </c>
      <c r="F46" s="22">
        <v>284043981375</v>
      </c>
      <c r="H46" s="22">
        <v>0</v>
      </c>
      <c r="J46" s="22">
        <f t="shared" si="0"/>
        <v>673311214165</v>
      </c>
      <c r="L46" s="22">
        <v>768329619328</v>
      </c>
      <c r="N46" s="22">
        <v>-240800220553</v>
      </c>
      <c r="P46" s="22">
        <v>0</v>
      </c>
      <c r="R46" s="22">
        <f t="shared" si="1"/>
        <v>527529398775</v>
      </c>
      <c r="U46" s="6"/>
    </row>
    <row r="47" spans="1:22" ht="21.75" customHeight="1">
      <c r="A47" s="63" t="s">
        <v>298</v>
      </c>
      <c r="B47" s="63"/>
      <c r="D47" s="22">
        <f>'سود اوراق بهادار'!N28</f>
        <v>28339850370</v>
      </c>
      <c r="F47" s="22">
        <v>-326249999</v>
      </c>
      <c r="H47" s="22">
        <v>0</v>
      </c>
      <c r="J47" s="22">
        <f t="shared" si="0"/>
        <v>28013600371</v>
      </c>
      <c r="L47" s="22">
        <f>'سود اوراق بهادار'!T28</f>
        <v>56111070740</v>
      </c>
      <c r="N47" s="22">
        <v>-100308124999</v>
      </c>
      <c r="P47" s="22">
        <v>0</v>
      </c>
      <c r="R47" s="22">
        <f t="shared" si="1"/>
        <v>-44197054259</v>
      </c>
    </row>
    <row r="48" spans="1:22" ht="21.75" customHeight="1">
      <c r="A48" s="63" t="s">
        <v>198</v>
      </c>
      <c r="B48" s="63"/>
      <c r="D48" s="22">
        <v>124374159840</v>
      </c>
      <c r="F48" s="22">
        <v>-1472203124</v>
      </c>
      <c r="H48" s="22">
        <v>0</v>
      </c>
      <c r="J48" s="22">
        <f t="shared" si="0"/>
        <v>122901956716</v>
      </c>
      <c r="L48" s="22">
        <v>248797291225</v>
      </c>
      <c r="N48" s="22">
        <v>404479569843</v>
      </c>
      <c r="P48" s="22">
        <v>0</v>
      </c>
      <c r="R48" s="22">
        <f t="shared" si="1"/>
        <v>653276861068</v>
      </c>
    </row>
    <row r="49" spans="1:18" ht="21.75" customHeight="1">
      <c r="A49" s="63" t="s">
        <v>210</v>
      </c>
      <c r="B49" s="63"/>
      <c r="D49" s="22">
        <v>34022727900</v>
      </c>
      <c r="F49" s="22">
        <v>-47670129194</v>
      </c>
      <c r="H49" s="22">
        <v>0</v>
      </c>
      <c r="J49" s="22">
        <f t="shared" si="0"/>
        <v>-13647401294</v>
      </c>
      <c r="L49" s="22">
        <v>68500638240</v>
      </c>
      <c r="N49" s="22">
        <v>-391499999</v>
      </c>
      <c r="P49" s="22">
        <v>0</v>
      </c>
      <c r="R49" s="22">
        <f t="shared" si="1"/>
        <v>68109138241</v>
      </c>
    </row>
    <row r="50" spans="1:18" ht="21.75" customHeight="1">
      <c r="A50" s="63" t="s">
        <v>207</v>
      </c>
      <c r="B50" s="63"/>
      <c r="D50" s="22">
        <v>140311792600</v>
      </c>
      <c r="F50" s="22">
        <v>-1631249999</v>
      </c>
      <c r="H50" s="22">
        <v>0</v>
      </c>
      <c r="J50" s="22">
        <f t="shared" si="0"/>
        <v>138680542601</v>
      </c>
      <c r="L50" s="22">
        <v>282831864200</v>
      </c>
      <c r="N50" s="22">
        <v>-1631249999</v>
      </c>
      <c r="P50" s="22">
        <v>0</v>
      </c>
      <c r="R50" s="22">
        <f t="shared" si="1"/>
        <v>281200614201</v>
      </c>
    </row>
    <row r="51" spans="1:18" ht="21.75" customHeight="1">
      <c r="A51" s="63" t="s">
        <v>268</v>
      </c>
      <c r="B51" s="63"/>
      <c r="D51" s="22">
        <v>52815578997</v>
      </c>
      <c r="F51" s="22">
        <v>-3978237905</v>
      </c>
      <c r="H51" s="22">
        <v>0</v>
      </c>
      <c r="J51" s="22">
        <f t="shared" si="0"/>
        <v>48837341092</v>
      </c>
      <c r="L51" s="22">
        <v>103755276834</v>
      </c>
      <c r="N51" s="22">
        <v>-139096933202</v>
      </c>
      <c r="P51" s="22">
        <v>0</v>
      </c>
      <c r="R51" s="22">
        <f t="shared" si="1"/>
        <v>-35341656368</v>
      </c>
    </row>
    <row r="52" spans="1:18" ht="21.75" customHeight="1">
      <c r="A52" s="63" t="s">
        <v>304</v>
      </c>
      <c r="B52" s="63"/>
      <c r="D52" s="22">
        <v>397281034560</v>
      </c>
      <c r="F52" s="22">
        <v>-1604929899691</v>
      </c>
      <c r="H52" s="22">
        <v>0</v>
      </c>
      <c r="J52" s="22">
        <f t="shared" si="0"/>
        <v>-1207648865131</v>
      </c>
      <c r="L52" s="22">
        <v>785376276092</v>
      </c>
      <c r="N52" s="22">
        <v>-1604929899691</v>
      </c>
      <c r="P52" s="22">
        <v>0</v>
      </c>
      <c r="R52" s="22">
        <f t="shared" si="1"/>
        <v>-819553623599</v>
      </c>
    </row>
    <row r="53" spans="1:18" ht="21.75" customHeight="1">
      <c r="A53" s="63" t="s">
        <v>259</v>
      </c>
      <c r="B53" s="63"/>
      <c r="D53" s="22">
        <v>93679784</v>
      </c>
      <c r="F53" s="22">
        <v>73987208</v>
      </c>
      <c r="H53" s="22">
        <v>0</v>
      </c>
      <c r="J53" s="22">
        <f t="shared" si="0"/>
        <v>167666992</v>
      </c>
      <c r="L53" s="22">
        <v>183756301</v>
      </c>
      <c r="N53" s="22">
        <v>-175917488</v>
      </c>
      <c r="P53" s="22">
        <v>0</v>
      </c>
      <c r="R53" s="22">
        <f t="shared" si="1"/>
        <v>7838813</v>
      </c>
    </row>
    <row r="54" spans="1:18" ht="21.75" customHeight="1">
      <c r="A54" s="63" t="s">
        <v>256</v>
      </c>
      <c r="B54" s="63"/>
      <c r="D54" s="22">
        <v>83178346897</v>
      </c>
      <c r="F54" s="22">
        <v>356121906361</v>
      </c>
      <c r="H54" s="22">
        <v>0</v>
      </c>
      <c r="J54" s="22">
        <f t="shared" si="0"/>
        <v>439300253258</v>
      </c>
      <c r="L54" s="22">
        <v>163185806545</v>
      </c>
      <c r="N54" s="22">
        <v>360433138529</v>
      </c>
      <c r="P54" s="22">
        <v>0</v>
      </c>
      <c r="R54" s="22">
        <f t="shared" si="1"/>
        <v>523618945074</v>
      </c>
    </row>
    <row r="55" spans="1:18" ht="21.75" customHeight="1">
      <c r="A55" s="63" t="s">
        <v>195</v>
      </c>
      <c r="B55" s="63"/>
      <c r="D55" s="22">
        <v>266236143767</v>
      </c>
      <c r="F55" s="22">
        <v>-850030886624</v>
      </c>
      <c r="H55" s="22">
        <v>0</v>
      </c>
      <c r="J55" s="22">
        <f t="shared" si="0"/>
        <v>-583794742857</v>
      </c>
      <c r="L55" s="22">
        <v>541354587397</v>
      </c>
      <c r="N55" s="22">
        <v>19825351317</v>
      </c>
      <c r="P55" s="22">
        <v>0</v>
      </c>
      <c r="R55" s="22">
        <f t="shared" si="1"/>
        <v>561179938714</v>
      </c>
    </row>
    <row r="56" spans="1:18" ht="21.75" customHeight="1">
      <c r="A56" s="63" t="s">
        <v>167</v>
      </c>
      <c r="B56" s="63"/>
      <c r="D56" s="22">
        <v>216821396412</v>
      </c>
      <c r="F56" s="22">
        <v>-409790973399</v>
      </c>
      <c r="H56" s="22">
        <v>0</v>
      </c>
      <c r="J56" s="22">
        <f t="shared" si="0"/>
        <v>-192969576987</v>
      </c>
      <c r="L56" s="22">
        <v>429861220316</v>
      </c>
      <c r="N56" s="22">
        <v>100392904075</v>
      </c>
      <c r="P56" s="22">
        <v>0</v>
      </c>
      <c r="R56" s="22">
        <f t="shared" si="1"/>
        <v>530254124391</v>
      </c>
    </row>
    <row r="57" spans="1:18" ht="21.75" customHeight="1">
      <c r="A57" s="63" t="s">
        <v>295</v>
      </c>
      <c r="B57" s="63"/>
      <c r="D57" s="22">
        <f>'سود اوراق بهادار'!N43</f>
        <v>29877524190</v>
      </c>
      <c r="F57" s="22">
        <v>-489374999</v>
      </c>
      <c r="H57" s="22">
        <v>0</v>
      </c>
      <c r="J57" s="22">
        <f t="shared" si="0"/>
        <v>29388149191</v>
      </c>
      <c r="L57" s="22">
        <f>'سود اوراق بهادار'!T43</f>
        <v>61746867780</v>
      </c>
      <c r="N57" s="22">
        <v>-489374999</v>
      </c>
      <c r="P57" s="22">
        <v>0</v>
      </c>
      <c r="R57" s="22">
        <f t="shared" si="1"/>
        <v>61257492781</v>
      </c>
    </row>
    <row r="58" spans="1:18" ht="21.75" customHeight="1">
      <c r="A58" s="63" t="s">
        <v>222</v>
      </c>
      <c r="B58" s="63"/>
      <c r="D58" s="22">
        <v>10907465075</v>
      </c>
      <c r="F58" s="22">
        <v>-43179076842</v>
      </c>
      <c r="H58" s="22">
        <v>0</v>
      </c>
      <c r="J58" s="22">
        <f t="shared" si="0"/>
        <v>-32271611767</v>
      </c>
      <c r="L58" s="22">
        <v>21504178739</v>
      </c>
      <c r="N58" s="22">
        <v>-38718205522</v>
      </c>
      <c r="P58" s="22">
        <v>0</v>
      </c>
      <c r="R58" s="22">
        <f t="shared" si="1"/>
        <v>-17214026783</v>
      </c>
    </row>
    <row r="59" spans="1:18" ht="21.75" customHeight="1">
      <c r="A59" s="63" t="s">
        <v>161</v>
      </c>
      <c r="B59" s="63"/>
      <c r="D59" s="22">
        <v>56416089600</v>
      </c>
      <c r="F59" s="22">
        <v>-284987429887</v>
      </c>
      <c r="H59" s="22">
        <v>0</v>
      </c>
      <c r="J59" s="22">
        <f t="shared" si="0"/>
        <v>-228571340287</v>
      </c>
      <c r="L59" s="22">
        <v>114188517900</v>
      </c>
      <c r="N59" s="22">
        <v>-284987429887</v>
      </c>
      <c r="P59" s="22">
        <v>0</v>
      </c>
      <c r="R59" s="22">
        <f t="shared" si="1"/>
        <v>-170798911987</v>
      </c>
    </row>
    <row r="60" spans="1:18" ht="21.75" customHeight="1">
      <c r="A60" s="63" t="s">
        <v>192</v>
      </c>
      <c r="B60" s="63"/>
      <c r="D60" s="22">
        <v>45358454995</v>
      </c>
      <c r="F60" s="22">
        <v>-629009999</v>
      </c>
      <c r="H60" s="22">
        <v>0</v>
      </c>
      <c r="J60" s="22">
        <f t="shared" si="0"/>
        <v>44729444996</v>
      </c>
      <c r="L60" s="22">
        <v>82750212855</v>
      </c>
      <c r="N60" s="22">
        <v>-629009999</v>
      </c>
      <c r="P60" s="22">
        <v>0</v>
      </c>
      <c r="R60" s="22">
        <f t="shared" si="1"/>
        <v>82121202856</v>
      </c>
    </row>
    <row r="61" spans="1:18" ht="21.75" customHeight="1">
      <c r="A61" s="63" t="s">
        <v>216</v>
      </c>
      <c r="B61" s="63"/>
      <c r="D61" s="22">
        <v>12755445540</v>
      </c>
      <c r="F61" s="22">
        <v>-50154062499</v>
      </c>
      <c r="H61" s="22">
        <v>0</v>
      </c>
      <c r="J61" s="22">
        <f t="shared" si="0"/>
        <v>-37398616959</v>
      </c>
      <c r="L61" s="22">
        <v>25149552330</v>
      </c>
      <c r="N61" s="22">
        <v>-163124999</v>
      </c>
      <c r="P61" s="22">
        <v>0</v>
      </c>
      <c r="R61" s="22">
        <f t="shared" si="1"/>
        <v>24986427331</v>
      </c>
    </row>
    <row r="62" spans="1:18" ht="21.75" customHeight="1">
      <c r="A62" s="63" t="s">
        <v>228</v>
      </c>
      <c r="B62" s="63"/>
      <c r="D62" s="22">
        <v>21846115620</v>
      </c>
      <c r="F62" s="22">
        <v>-326249999</v>
      </c>
      <c r="H62" s="22">
        <v>0</v>
      </c>
      <c r="J62" s="22">
        <f t="shared" si="0"/>
        <v>21519865621</v>
      </c>
      <c r="L62" s="22">
        <v>42977495040</v>
      </c>
      <c r="N62" s="22">
        <v>-326249999</v>
      </c>
      <c r="P62" s="22">
        <v>0</v>
      </c>
      <c r="R62" s="22">
        <f t="shared" si="1"/>
        <v>42651245041</v>
      </c>
    </row>
    <row r="63" spans="1:18" ht="21.75" customHeight="1">
      <c r="A63" s="63" t="s">
        <v>248</v>
      </c>
      <c r="B63" s="63"/>
      <c r="D63" s="22">
        <v>85316817</v>
      </c>
      <c r="F63" s="22">
        <v>33102961</v>
      </c>
      <c r="H63" s="22">
        <v>0</v>
      </c>
      <c r="J63" s="22">
        <f t="shared" si="0"/>
        <v>118419778</v>
      </c>
      <c r="L63" s="22">
        <v>175745166</v>
      </c>
      <c r="N63" s="22">
        <v>69596345</v>
      </c>
      <c r="P63" s="22">
        <v>0</v>
      </c>
      <c r="R63" s="22">
        <f t="shared" si="1"/>
        <v>245341511</v>
      </c>
    </row>
    <row r="64" spans="1:18" ht="21.75" customHeight="1">
      <c r="A64" s="63" t="s">
        <v>204</v>
      </c>
      <c r="B64" s="63"/>
      <c r="D64" s="22">
        <v>82234888365</v>
      </c>
      <c r="F64" s="22">
        <v>-322116773492</v>
      </c>
      <c r="H64" s="22">
        <v>0</v>
      </c>
      <c r="J64" s="22">
        <f t="shared" si="0"/>
        <v>-239881885127</v>
      </c>
      <c r="L64" s="22">
        <v>129959639623</v>
      </c>
      <c r="N64" s="22">
        <v>-1047677815</v>
      </c>
      <c r="P64" s="22">
        <v>0</v>
      </c>
      <c r="R64" s="22">
        <f t="shared" si="1"/>
        <v>128911961808</v>
      </c>
    </row>
    <row r="65" spans="1:18" ht="21.75" customHeight="1">
      <c r="A65" s="63" t="s">
        <v>246</v>
      </c>
      <c r="B65" s="63"/>
      <c r="D65" s="22">
        <v>3420255969</v>
      </c>
      <c r="F65" s="22">
        <v>6589751344</v>
      </c>
      <c r="H65" s="22">
        <v>0</v>
      </c>
      <c r="J65" s="22">
        <f t="shared" si="0"/>
        <v>10010007313</v>
      </c>
      <c r="L65" s="22">
        <v>6813501832</v>
      </c>
      <c r="N65" s="22">
        <v>6306002782</v>
      </c>
      <c r="P65" s="22">
        <v>0</v>
      </c>
      <c r="R65" s="22">
        <f t="shared" si="1"/>
        <v>13119504614</v>
      </c>
    </row>
    <row r="66" spans="1:18" ht="21.75" customHeight="1">
      <c r="A66" s="63" t="s">
        <v>240</v>
      </c>
      <c r="B66" s="63"/>
      <c r="D66" s="22">
        <v>80072859500</v>
      </c>
      <c r="F66" s="22">
        <v>-123920546874</v>
      </c>
      <c r="H66" s="22">
        <v>0</v>
      </c>
      <c r="J66" s="22">
        <f t="shared" si="0"/>
        <v>-43847687374</v>
      </c>
      <c r="L66" s="22">
        <v>157267294500</v>
      </c>
      <c r="N66" s="22">
        <v>-123920546874</v>
      </c>
      <c r="P66" s="22">
        <v>0</v>
      </c>
      <c r="R66" s="22">
        <f t="shared" si="1"/>
        <v>33346747626</v>
      </c>
    </row>
    <row r="67" spans="1:18" ht="21.75" customHeight="1">
      <c r="A67" s="63" t="s">
        <v>201</v>
      </c>
      <c r="B67" s="63"/>
      <c r="D67" s="22">
        <v>55376268099</v>
      </c>
      <c r="F67" s="22">
        <v>-229969623581</v>
      </c>
      <c r="H67" s="22">
        <v>0</v>
      </c>
      <c r="J67" s="22">
        <f t="shared" si="0"/>
        <v>-174593355482</v>
      </c>
      <c r="L67" s="22">
        <v>99249418950</v>
      </c>
      <c r="N67" s="22">
        <v>10886713293</v>
      </c>
      <c r="P67" s="22">
        <v>0</v>
      </c>
      <c r="R67" s="22">
        <f t="shared" si="1"/>
        <v>110136132243</v>
      </c>
    </row>
    <row r="68" spans="1:18" ht="21.75" customHeight="1">
      <c r="A68" s="63" t="s">
        <v>186</v>
      </c>
      <c r="B68" s="63"/>
      <c r="D68" s="22">
        <v>40071099870</v>
      </c>
      <c r="F68" s="22">
        <v>-167617476887</v>
      </c>
      <c r="H68" s="22">
        <v>0</v>
      </c>
      <c r="J68" s="22">
        <f t="shared" si="0"/>
        <v>-127546377017</v>
      </c>
      <c r="L68" s="22">
        <v>80851461932</v>
      </c>
      <c r="N68" s="22">
        <v>-72776525440</v>
      </c>
      <c r="P68" s="22">
        <v>0</v>
      </c>
      <c r="R68" s="22">
        <f t="shared" si="1"/>
        <v>8074936492</v>
      </c>
    </row>
    <row r="69" spans="1:18" ht="21.75" customHeight="1">
      <c r="A69" s="63" t="s">
        <v>237</v>
      </c>
      <c r="B69" s="63"/>
      <c r="D69" s="22">
        <v>84819081</v>
      </c>
      <c r="F69" s="22">
        <v>-26664508</v>
      </c>
      <c r="H69" s="22">
        <v>0</v>
      </c>
      <c r="J69" s="22">
        <f t="shared" si="0"/>
        <v>58154573</v>
      </c>
      <c r="L69" s="22">
        <v>166775635</v>
      </c>
      <c r="N69" s="22">
        <v>-26664508</v>
      </c>
      <c r="P69" s="22">
        <v>0</v>
      </c>
      <c r="R69" s="22">
        <f t="shared" si="1"/>
        <v>140111127</v>
      </c>
    </row>
    <row r="70" spans="1:18" ht="21.75" customHeight="1">
      <c r="A70" s="63" t="s">
        <v>174</v>
      </c>
      <c r="B70" s="63"/>
      <c r="D70" s="22">
        <v>28796396320</v>
      </c>
      <c r="F70" s="22">
        <v>12628423598</v>
      </c>
      <c r="H70" s="22">
        <v>0</v>
      </c>
      <c r="J70" s="22">
        <f t="shared" si="0"/>
        <v>41424819918</v>
      </c>
      <c r="L70" s="22">
        <v>57396686765</v>
      </c>
      <c r="N70" s="22">
        <v>2108170140</v>
      </c>
      <c r="P70" s="22">
        <v>0</v>
      </c>
      <c r="R70" s="22">
        <f t="shared" si="1"/>
        <v>59504856905</v>
      </c>
    </row>
    <row r="71" spans="1:18" ht="21.75" customHeight="1">
      <c r="A71" s="63" t="s">
        <v>388</v>
      </c>
      <c r="B71" s="63"/>
      <c r="D71" s="22">
        <v>350893195956</v>
      </c>
      <c r="F71" s="22">
        <v>0</v>
      </c>
      <c r="H71" s="22">
        <v>0</v>
      </c>
      <c r="J71" s="22">
        <f t="shared" si="0"/>
        <v>350893195956</v>
      </c>
      <c r="L71" s="22">
        <v>350893195980</v>
      </c>
      <c r="N71" s="22">
        <v>0</v>
      </c>
      <c r="P71" s="22">
        <v>0</v>
      </c>
      <c r="R71" s="22">
        <f t="shared" si="1"/>
        <v>350893195980</v>
      </c>
    </row>
    <row r="72" spans="1:18" ht="21.75" customHeight="1">
      <c r="A72" s="63" t="s">
        <v>389</v>
      </c>
      <c r="B72" s="63"/>
      <c r="D72" s="22">
        <v>87722473182</v>
      </c>
      <c r="F72" s="22">
        <v>0</v>
      </c>
      <c r="H72" s="22">
        <v>0</v>
      </c>
      <c r="J72" s="22">
        <f t="shared" si="0"/>
        <v>87722473182</v>
      </c>
      <c r="L72" s="22">
        <v>87722473241</v>
      </c>
      <c r="N72" s="22">
        <v>0</v>
      </c>
      <c r="P72" s="22">
        <v>0</v>
      </c>
      <c r="R72" s="22">
        <f t="shared" si="1"/>
        <v>87722473241</v>
      </c>
    </row>
    <row r="73" spans="1:18" ht="21.75" customHeight="1">
      <c r="A73" s="63" t="s">
        <v>189</v>
      </c>
      <c r="B73" s="63"/>
      <c r="D73" s="22">
        <v>134139543016</v>
      </c>
      <c r="F73" s="22">
        <v>-61576986192</v>
      </c>
      <c r="H73" s="22">
        <v>0</v>
      </c>
      <c r="J73" s="22">
        <f t="shared" si="0"/>
        <v>72562556824</v>
      </c>
      <c r="L73" s="22">
        <v>224822692145</v>
      </c>
      <c r="N73" s="22">
        <v>84635322750</v>
      </c>
      <c r="P73" s="22">
        <v>0</v>
      </c>
      <c r="R73" s="22">
        <f t="shared" si="1"/>
        <v>309458014895</v>
      </c>
    </row>
    <row r="74" spans="1:18" ht="21.75" customHeight="1">
      <c r="A74" s="63" t="s">
        <v>177</v>
      </c>
      <c r="B74" s="63"/>
      <c r="D74" s="22">
        <v>164764641750</v>
      </c>
      <c r="F74" s="22">
        <v>-107568764218</v>
      </c>
      <c r="H74" s="22">
        <v>0</v>
      </c>
      <c r="J74" s="22">
        <f t="shared" si="0"/>
        <v>57195877532</v>
      </c>
      <c r="L74" s="22">
        <v>323775859231</v>
      </c>
      <c r="N74" s="22">
        <v>68168727443</v>
      </c>
      <c r="P74" s="22">
        <v>0</v>
      </c>
      <c r="R74" s="22">
        <f t="shared" si="1"/>
        <v>391944586674</v>
      </c>
    </row>
    <row r="75" spans="1:18" ht="21.75" customHeight="1">
      <c r="A75" s="63" t="s">
        <v>390</v>
      </c>
      <c r="B75" s="63"/>
      <c r="D75" s="22">
        <v>0</v>
      </c>
      <c r="F75" s="22">
        <v>0</v>
      </c>
      <c r="H75" s="22">
        <v>0</v>
      </c>
      <c r="J75" s="22">
        <f t="shared" ref="J75:J101" si="2">D75+F75+H75</f>
        <v>0</v>
      </c>
      <c r="L75" s="22">
        <v>128</v>
      </c>
      <c r="N75" s="22">
        <v>0</v>
      </c>
      <c r="P75" s="22">
        <v>0</v>
      </c>
      <c r="R75" s="22">
        <f t="shared" ref="R75:R101" si="3">L75+N75+P75</f>
        <v>128</v>
      </c>
    </row>
    <row r="76" spans="1:18" ht="21.75" customHeight="1">
      <c r="A76" s="63" t="s">
        <v>130</v>
      </c>
      <c r="B76" s="63"/>
      <c r="D76" s="22">
        <v>356410598</v>
      </c>
      <c r="F76" s="22">
        <v>-8138901</v>
      </c>
      <c r="H76" s="22">
        <v>0</v>
      </c>
      <c r="J76" s="22">
        <f t="shared" si="2"/>
        <v>348271697</v>
      </c>
      <c r="L76" s="22">
        <v>730719068</v>
      </c>
      <c r="N76" s="22">
        <v>-8138901</v>
      </c>
      <c r="P76" s="22">
        <v>0</v>
      </c>
      <c r="R76" s="22">
        <f t="shared" si="3"/>
        <v>722580167</v>
      </c>
    </row>
    <row r="77" spans="1:18" ht="21.75" customHeight="1">
      <c r="A77" s="63" t="s">
        <v>180</v>
      </c>
      <c r="B77" s="63"/>
      <c r="D77" s="22">
        <v>211479624236</v>
      </c>
      <c r="F77" s="22">
        <v>31788429500</v>
      </c>
      <c r="H77" s="22">
        <v>0</v>
      </c>
      <c r="J77" s="22">
        <f t="shared" si="2"/>
        <v>243268053736</v>
      </c>
      <c r="L77" s="22">
        <v>420207827568</v>
      </c>
      <c r="N77" s="22">
        <v>138079896614</v>
      </c>
      <c r="P77" s="22">
        <v>0</v>
      </c>
      <c r="R77" s="22">
        <f t="shared" si="3"/>
        <v>558287724182</v>
      </c>
    </row>
    <row r="78" spans="1:18" ht="21.75" customHeight="1">
      <c r="A78" s="63" t="s">
        <v>391</v>
      </c>
      <c r="B78" s="63"/>
      <c r="D78" s="22">
        <v>0</v>
      </c>
      <c r="F78" s="22">
        <v>0</v>
      </c>
      <c r="H78" s="22">
        <v>0</v>
      </c>
      <c r="J78" s="22">
        <f t="shared" si="2"/>
        <v>0</v>
      </c>
      <c r="L78" s="22">
        <v>65</v>
      </c>
      <c r="N78" s="22">
        <v>0</v>
      </c>
      <c r="P78" s="22">
        <v>0</v>
      </c>
      <c r="R78" s="22">
        <f t="shared" si="3"/>
        <v>65</v>
      </c>
    </row>
    <row r="79" spans="1:18" ht="21.75" customHeight="1">
      <c r="A79" s="63" t="s">
        <v>234</v>
      </c>
      <c r="B79" s="63"/>
      <c r="D79" s="22">
        <v>82253397824</v>
      </c>
      <c r="F79" s="22">
        <v>-1654426799</v>
      </c>
      <c r="H79" s="22">
        <v>0</v>
      </c>
      <c r="J79" s="22">
        <f t="shared" si="2"/>
        <v>80598971025</v>
      </c>
      <c r="L79" s="22">
        <v>174984710056</v>
      </c>
      <c r="N79" s="22">
        <v>-1654426799</v>
      </c>
      <c r="P79" s="22">
        <v>0</v>
      </c>
      <c r="R79" s="22">
        <f t="shared" si="3"/>
        <v>173330283257</v>
      </c>
    </row>
    <row r="80" spans="1:18" ht="21.75" customHeight="1">
      <c r="A80" s="63" t="s">
        <v>219</v>
      </c>
      <c r="B80" s="63"/>
      <c r="D80" s="22">
        <v>72700939000</v>
      </c>
      <c r="F80" s="22">
        <v>-476463593749</v>
      </c>
      <c r="H80" s="22">
        <v>0</v>
      </c>
      <c r="J80" s="22">
        <f t="shared" si="2"/>
        <v>-403762654749</v>
      </c>
      <c r="L80" s="22">
        <v>146793248127</v>
      </c>
      <c r="N80" s="22">
        <v>-226760582811</v>
      </c>
      <c r="P80" s="22">
        <v>0</v>
      </c>
      <c r="R80" s="22">
        <f t="shared" si="3"/>
        <v>-79967334684</v>
      </c>
    </row>
    <row r="81" spans="1:21" ht="21.75" customHeight="1">
      <c r="A81" s="63" t="s">
        <v>183</v>
      </c>
      <c r="B81" s="63"/>
      <c r="D81" s="22">
        <v>181162867537</v>
      </c>
      <c r="F81" s="22">
        <v>59083541212</v>
      </c>
      <c r="H81" s="22">
        <v>0</v>
      </c>
      <c r="J81" s="22">
        <f t="shared" si="2"/>
        <v>240246408749</v>
      </c>
      <c r="L81" s="22">
        <v>282584608145</v>
      </c>
      <c r="N81" s="22">
        <v>145296741990</v>
      </c>
      <c r="P81" s="22">
        <v>0</v>
      </c>
      <c r="R81" s="22">
        <f t="shared" si="3"/>
        <v>427881350135</v>
      </c>
    </row>
    <row r="82" spans="1:21" ht="21.75" customHeight="1">
      <c r="A82" s="63" t="s">
        <v>392</v>
      </c>
      <c r="B82" s="63"/>
      <c r="D82" s="22">
        <v>0</v>
      </c>
      <c r="F82" s="22">
        <v>0</v>
      </c>
      <c r="H82" s="22">
        <v>0</v>
      </c>
      <c r="J82" s="22">
        <f t="shared" si="2"/>
        <v>0</v>
      </c>
      <c r="L82" s="22">
        <v>79</v>
      </c>
      <c r="N82" s="22">
        <v>0</v>
      </c>
      <c r="P82" s="22">
        <v>0</v>
      </c>
      <c r="R82" s="22">
        <f t="shared" si="3"/>
        <v>79</v>
      </c>
    </row>
    <row r="83" spans="1:21" ht="21.75" customHeight="1">
      <c r="A83" s="63" t="s">
        <v>164</v>
      </c>
      <c r="B83" s="63"/>
      <c r="D83" s="22">
        <v>75046502583</v>
      </c>
      <c r="F83" s="22">
        <v>-136085030515</v>
      </c>
      <c r="H83" s="22">
        <v>0</v>
      </c>
      <c r="J83" s="22">
        <f t="shared" si="2"/>
        <v>-61038527932</v>
      </c>
      <c r="L83" s="22">
        <v>99826981787</v>
      </c>
      <c r="N83" s="22">
        <v>26849143591</v>
      </c>
      <c r="P83" s="22">
        <v>0</v>
      </c>
      <c r="R83" s="22">
        <f t="shared" si="3"/>
        <v>126676125378</v>
      </c>
    </row>
    <row r="84" spans="1:21" ht="21.75" customHeight="1">
      <c r="A84" s="63" t="s">
        <v>127</v>
      </c>
      <c r="B84" s="63"/>
      <c r="D84" s="22">
        <v>158275162650</v>
      </c>
      <c r="F84" s="22">
        <v>227305786173</v>
      </c>
      <c r="H84" s="22">
        <v>0</v>
      </c>
      <c r="J84" s="22">
        <f t="shared" si="2"/>
        <v>385580948823</v>
      </c>
      <c r="L84" s="22">
        <v>319598719234</v>
      </c>
      <c r="N84" s="22">
        <v>731917808663</v>
      </c>
      <c r="P84" s="22">
        <v>0</v>
      </c>
      <c r="R84" s="22">
        <f t="shared" si="3"/>
        <v>1051516527897</v>
      </c>
    </row>
    <row r="85" spans="1:21" ht="21.75" customHeight="1">
      <c r="A85" s="63" t="s">
        <v>473</v>
      </c>
      <c r="B85" s="63"/>
      <c r="D85" s="22">
        <v>0</v>
      </c>
      <c r="F85" s="22">
        <v>0</v>
      </c>
      <c r="H85" s="22">
        <v>0</v>
      </c>
      <c r="J85" s="22">
        <f t="shared" si="2"/>
        <v>0</v>
      </c>
      <c r="L85" s="22">
        <f>'سود اوراق بهادار'!T63</f>
        <v>5000000000</v>
      </c>
      <c r="N85" s="22">
        <v>0</v>
      </c>
      <c r="P85" s="22">
        <v>0</v>
      </c>
      <c r="R85" s="22">
        <f t="shared" si="3"/>
        <v>5000000000</v>
      </c>
    </row>
    <row r="86" spans="1:21" ht="21.75" customHeight="1">
      <c r="A86" s="63" t="s">
        <v>393</v>
      </c>
      <c r="B86" s="63"/>
      <c r="D86" s="22">
        <v>0</v>
      </c>
      <c r="F86" s="22">
        <v>0</v>
      </c>
      <c r="H86" s="22">
        <v>0</v>
      </c>
      <c r="J86" s="22">
        <f t="shared" si="2"/>
        <v>0</v>
      </c>
      <c r="L86" s="22">
        <v>80</v>
      </c>
      <c r="N86" s="22">
        <v>0</v>
      </c>
      <c r="P86" s="22">
        <v>0</v>
      </c>
      <c r="R86" s="22">
        <f t="shared" si="3"/>
        <v>80</v>
      </c>
    </row>
    <row r="87" spans="1:21" ht="21.75" customHeight="1">
      <c r="A87" s="63" t="s">
        <v>139</v>
      </c>
      <c r="B87" s="63"/>
      <c r="D87" s="22">
        <v>0</v>
      </c>
      <c r="F87" s="22">
        <v>195293347</v>
      </c>
      <c r="H87" s="22">
        <v>0</v>
      </c>
      <c r="J87" s="22">
        <f t="shared" si="2"/>
        <v>195293347</v>
      </c>
      <c r="L87" s="22">
        <v>0</v>
      </c>
      <c r="N87" s="22">
        <v>767596708</v>
      </c>
      <c r="P87" s="22">
        <v>0</v>
      </c>
      <c r="R87" s="22">
        <f t="shared" si="3"/>
        <v>767596708</v>
      </c>
    </row>
    <row r="88" spans="1:21" ht="21.75" customHeight="1">
      <c r="A88" s="63" t="s">
        <v>101</v>
      </c>
      <c r="B88" s="63"/>
      <c r="D88" s="22">
        <f>'سود اوراق بهادار'!N64</f>
        <v>30402739740</v>
      </c>
      <c r="F88" s="22">
        <v>59659049928</v>
      </c>
      <c r="H88" s="22">
        <v>0</v>
      </c>
      <c r="J88" s="22">
        <f t="shared" si="2"/>
        <v>90061789668</v>
      </c>
      <c r="L88" s="22">
        <v>60805479480</v>
      </c>
      <c r="N88" s="22">
        <v>118268703969</v>
      </c>
      <c r="P88" s="22">
        <v>0</v>
      </c>
      <c r="R88" s="22">
        <f t="shared" si="3"/>
        <v>179074183449</v>
      </c>
    </row>
    <row r="89" spans="1:21" ht="21.75" customHeight="1">
      <c r="A89" s="63" t="s">
        <v>116</v>
      </c>
      <c r="B89" s="63"/>
      <c r="D89" s="22">
        <f>'سود اوراق بهادار'!N67</f>
        <v>76214774280</v>
      </c>
      <c r="F89" s="22">
        <v>9420455755</v>
      </c>
      <c r="H89" s="22">
        <v>0</v>
      </c>
      <c r="J89" s="22">
        <f t="shared" si="2"/>
        <v>85635230035</v>
      </c>
      <c r="L89" s="22">
        <v>9069767460</v>
      </c>
      <c r="N89" s="22">
        <v>18840911511</v>
      </c>
      <c r="P89" s="22">
        <v>0</v>
      </c>
      <c r="R89" s="22">
        <f t="shared" si="3"/>
        <v>27910678971</v>
      </c>
    </row>
    <row r="90" spans="1:21" ht="21.75" customHeight="1">
      <c r="A90" s="63" t="s">
        <v>146</v>
      </c>
      <c r="B90" s="63"/>
      <c r="D90" s="22">
        <v>0</v>
      </c>
      <c r="F90" s="22">
        <v>8124953841</v>
      </c>
      <c r="H90" s="22">
        <v>0</v>
      </c>
      <c r="J90" s="22">
        <f t="shared" si="2"/>
        <v>8124953841</v>
      </c>
      <c r="L90" s="22">
        <v>0</v>
      </c>
      <c r="N90" s="22">
        <v>19176237432</v>
      </c>
      <c r="P90" s="22">
        <v>0</v>
      </c>
      <c r="R90" s="22">
        <f t="shared" si="3"/>
        <v>19176237432</v>
      </c>
    </row>
    <row r="91" spans="1:21" ht="21.75" customHeight="1">
      <c r="A91" s="63" t="s">
        <v>136</v>
      </c>
      <c r="B91" s="63"/>
      <c r="D91" s="22">
        <v>0</v>
      </c>
      <c r="F91" s="22">
        <v>1029523341</v>
      </c>
      <c r="H91" s="22">
        <v>0</v>
      </c>
      <c r="J91" s="22">
        <f t="shared" si="2"/>
        <v>1029523341</v>
      </c>
      <c r="L91" s="22">
        <v>0</v>
      </c>
      <c r="N91" s="22">
        <v>3263340728</v>
      </c>
      <c r="P91" s="22">
        <v>0</v>
      </c>
      <c r="R91" s="22">
        <f t="shared" si="3"/>
        <v>3263340728</v>
      </c>
    </row>
    <row r="92" spans="1:21" ht="21.75" customHeight="1">
      <c r="A92" s="63" t="s">
        <v>156</v>
      </c>
      <c r="B92" s="63"/>
      <c r="D92" s="22">
        <v>0</v>
      </c>
      <c r="F92" s="22">
        <v>27794328260</v>
      </c>
      <c r="H92" s="22">
        <v>0</v>
      </c>
      <c r="J92" s="22">
        <f t="shared" si="2"/>
        <v>27794328260</v>
      </c>
      <c r="L92" s="22">
        <v>0</v>
      </c>
      <c r="N92" s="22">
        <v>79775025050</v>
      </c>
      <c r="P92" s="22">
        <v>0</v>
      </c>
      <c r="R92" s="22">
        <f t="shared" si="3"/>
        <v>79775025050</v>
      </c>
      <c r="U92" s="6"/>
    </row>
    <row r="93" spans="1:21" ht="21.75" customHeight="1">
      <c r="A93" s="63" t="s">
        <v>151</v>
      </c>
      <c r="B93" s="63"/>
      <c r="D93" s="22">
        <v>0</v>
      </c>
      <c r="F93" s="22">
        <v>31569807698</v>
      </c>
      <c r="H93" s="22">
        <v>0</v>
      </c>
      <c r="J93" s="22">
        <f t="shared" si="2"/>
        <v>31569807698</v>
      </c>
      <c r="L93" s="22">
        <v>0</v>
      </c>
      <c r="N93" s="22">
        <v>65261213104</v>
      </c>
      <c r="P93" s="22">
        <v>0</v>
      </c>
      <c r="R93" s="22">
        <f t="shared" si="3"/>
        <v>65261213104</v>
      </c>
    </row>
    <row r="94" spans="1:21" ht="21.75" customHeight="1">
      <c r="A94" s="63" t="s">
        <v>141</v>
      </c>
      <c r="B94" s="63"/>
      <c r="D94" s="22">
        <v>0</v>
      </c>
      <c r="F94" s="22">
        <v>339958397</v>
      </c>
      <c r="H94" s="22">
        <v>0</v>
      </c>
      <c r="J94" s="22">
        <f t="shared" si="2"/>
        <v>339958397</v>
      </c>
      <c r="L94" s="22">
        <v>0</v>
      </c>
      <c r="N94" s="22">
        <v>896342534</v>
      </c>
      <c r="P94" s="22">
        <v>0</v>
      </c>
      <c r="R94" s="22">
        <f t="shared" si="3"/>
        <v>896342534</v>
      </c>
    </row>
    <row r="95" spans="1:21" ht="21.75" customHeight="1">
      <c r="A95" s="63" t="s">
        <v>105</v>
      </c>
      <c r="B95" s="63"/>
      <c r="D95" s="22">
        <f>'سود اوراق بهادار'!N65</f>
        <v>14127123270</v>
      </c>
      <c r="F95" s="22">
        <v>32187653021</v>
      </c>
      <c r="H95" s="22">
        <v>0</v>
      </c>
      <c r="J95" s="22">
        <f t="shared" si="2"/>
        <v>46314776291</v>
      </c>
      <c r="L95" s="22">
        <v>28254246540</v>
      </c>
      <c r="N95" s="22">
        <v>63803531179</v>
      </c>
      <c r="P95" s="22">
        <v>0</v>
      </c>
      <c r="R95" s="22">
        <f t="shared" si="3"/>
        <v>92057777719</v>
      </c>
    </row>
    <row r="96" spans="1:21" ht="21.75" customHeight="1">
      <c r="A96" s="63" t="s">
        <v>143</v>
      </c>
      <c r="B96" s="63"/>
      <c r="D96" s="22">
        <v>0</v>
      </c>
      <c r="F96" s="22">
        <v>78172133320</v>
      </c>
      <c r="H96" s="22">
        <v>0</v>
      </c>
      <c r="J96" s="22">
        <f t="shared" si="2"/>
        <v>78172133320</v>
      </c>
      <c r="L96" s="22">
        <v>0</v>
      </c>
      <c r="N96" s="22">
        <v>162441296765</v>
      </c>
      <c r="P96" s="22">
        <v>0</v>
      </c>
      <c r="R96" s="22">
        <f t="shared" si="3"/>
        <v>162441296765</v>
      </c>
    </row>
    <row r="97" spans="1:18" ht="21.75" customHeight="1">
      <c r="A97" s="63" t="s">
        <v>119</v>
      </c>
      <c r="B97" s="63"/>
      <c r="D97" s="22">
        <f>'سود اوراق بهادار'!N68</f>
        <v>43540983600</v>
      </c>
      <c r="F97" s="22">
        <v>96234603371</v>
      </c>
      <c r="H97" s="22">
        <v>0</v>
      </c>
      <c r="J97" s="22">
        <f t="shared" si="2"/>
        <v>139775586971</v>
      </c>
      <c r="L97" s="22">
        <v>87081967200</v>
      </c>
      <c r="N97" s="22">
        <v>192469206613</v>
      </c>
      <c r="P97" s="22">
        <v>0</v>
      </c>
      <c r="R97" s="22">
        <f t="shared" si="3"/>
        <v>279551173813</v>
      </c>
    </row>
    <row r="98" spans="1:18" ht="21.75" customHeight="1">
      <c r="A98" s="63" t="s">
        <v>154</v>
      </c>
      <c r="B98" s="63"/>
      <c r="D98" s="22">
        <v>0</v>
      </c>
      <c r="F98" s="22">
        <v>540507863</v>
      </c>
      <c r="H98" s="22">
        <v>0</v>
      </c>
      <c r="J98" s="22">
        <f t="shared" si="2"/>
        <v>540507863</v>
      </c>
      <c r="L98" s="22">
        <v>0</v>
      </c>
      <c r="N98" s="22">
        <v>1653444107</v>
      </c>
      <c r="P98" s="22">
        <v>0</v>
      </c>
      <c r="R98" s="22">
        <f t="shared" si="3"/>
        <v>1653444107</v>
      </c>
    </row>
    <row r="99" spans="1:18" ht="21.75" customHeight="1">
      <c r="A99" s="63" t="s">
        <v>158</v>
      </c>
      <c r="B99" s="63"/>
      <c r="D99" s="22">
        <v>0</v>
      </c>
      <c r="F99" s="22">
        <v>9030254517</v>
      </c>
      <c r="H99" s="22">
        <v>0</v>
      </c>
      <c r="J99" s="22">
        <f t="shared" si="2"/>
        <v>9030254517</v>
      </c>
      <c r="L99" s="22">
        <v>0</v>
      </c>
      <c r="N99" s="22">
        <v>33873514860</v>
      </c>
      <c r="P99" s="22">
        <v>0</v>
      </c>
      <c r="R99" s="22">
        <f t="shared" si="3"/>
        <v>33873514860</v>
      </c>
    </row>
    <row r="100" spans="1:18" ht="21.75" customHeight="1">
      <c r="A100" s="63" t="s">
        <v>113</v>
      </c>
      <c r="B100" s="63"/>
      <c r="D100" s="22">
        <f>'سود اوراق بهادار'!N66</f>
        <v>124895054340</v>
      </c>
      <c r="F100" s="22">
        <v>202705304156</v>
      </c>
      <c r="H100" s="22">
        <v>0</v>
      </c>
      <c r="J100" s="22">
        <f t="shared" si="2"/>
        <v>327600358496</v>
      </c>
      <c r="L100" s="22">
        <f>249790108680+30</f>
        <v>249790108710</v>
      </c>
      <c r="N100" s="22">
        <v>405410608312</v>
      </c>
      <c r="P100" s="22">
        <v>0</v>
      </c>
      <c r="R100" s="22">
        <f t="shared" si="3"/>
        <v>655200717022</v>
      </c>
    </row>
    <row r="101" spans="1:18" ht="21.75" customHeight="1">
      <c r="A101" s="65" t="s">
        <v>148</v>
      </c>
      <c r="B101" s="65"/>
      <c r="D101" s="24">
        <v>0</v>
      </c>
      <c r="F101" s="24">
        <v>101131188</v>
      </c>
      <c r="H101" s="24">
        <v>0</v>
      </c>
      <c r="J101" s="22">
        <f t="shared" si="2"/>
        <v>101131188</v>
      </c>
      <c r="L101" s="24">
        <v>0</v>
      </c>
      <c r="N101" s="24">
        <v>308183653</v>
      </c>
      <c r="P101" s="24">
        <v>0</v>
      </c>
      <c r="R101" s="22">
        <f t="shared" si="3"/>
        <v>308183653</v>
      </c>
    </row>
    <row r="102" spans="1:18" ht="21.75" customHeight="1">
      <c r="A102" s="66" t="s">
        <v>55</v>
      </c>
      <c r="B102" s="66"/>
      <c r="D102" s="25">
        <f>SUM(D9:D101)</f>
        <v>14007298751195</v>
      </c>
      <c r="F102" s="25">
        <f>SUM(F9:F101)</f>
        <v>-4787305348163</v>
      </c>
      <c r="H102" s="25">
        <f>SUM(H9:H101)</f>
        <v>-1677299162276</v>
      </c>
      <c r="J102" s="25">
        <f>SUM(J9:J101)</f>
        <v>7542694240756</v>
      </c>
      <c r="L102" s="25">
        <f>SUM(L9:L101)</f>
        <v>21025835506043</v>
      </c>
      <c r="N102" s="25">
        <f>SUM(N9:N101)</f>
        <v>-246530989061</v>
      </c>
      <c r="P102" s="25">
        <f>SUM(P9:P101)</f>
        <v>-6215798819663</v>
      </c>
      <c r="R102" s="25">
        <f>SUM(R9:R101)</f>
        <v>14563505697319</v>
      </c>
    </row>
    <row r="104" spans="1:18">
      <c r="P104" s="27"/>
    </row>
    <row r="105" spans="1:18" ht="18.75">
      <c r="D105" s="27"/>
      <c r="L105" s="22"/>
    </row>
    <row r="108" spans="1:18">
      <c r="D108" s="27"/>
      <c r="L108" s="27"/>
    </row>
    <row r="111" spans="1:18">
      <c r="L111" s="27"/>
    </row>
  </sheetData>
  <mergeCells count="101">
    <mergeCell ref="A92:B92"/>
    <mergeCell ref="A93:B93"/>
    <mergeCell ref="A99:B99"/>
    <mergeCell ref="A100:B100"/>
    <mergeCell ref="A101:B101"/>
    <mergeCell ref="A102:B102"/>
    <mergeCell ref="A94:B94"/>
    <mergeCell ref="A95:B95"/>
    <mergeCell ref="A96:B96"/>
    <mergeCell ref="A97:B97"/>
    <mergeCell ref="A98:B98"/>
    <mergeCell ref="A83:B83"/>
    <mergeCell ref="A84:B84"/>
    <mergeCell ref="A86:B86"/>
    <mergeCell ref="A87:B87"/>
    <mergeCell ref="A88:B88"/>
    <mergeCell ref="A85:B85"/>
    <mergeCell ref="A89:B89"/>
    <mergeCell ref="A90:B90"/>
    <mergeCell ref="A91:B91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R1"/>
    <mergeCell ref="A2:R2"/>
    <mergeCell ref="A3:R3"/>
    <mergeCell ref="B5:R5"/>
    <mergeCell ref="D6:J6"/>
    <mergeCell ref="L6:R6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52"/>
  <sheetViews>
    <sheetView rightToLeft="1" tabSelected="1" topLeftCell="A4" workbookViewId="0">
      <selection activeCell="P28" sqref="P28"/>
    </sheetView>
  </sheetViews>
  <sheetFormatPr defaultRowHeight="18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45.5703125" bestFit="1" customWidth="1"/>
    <col min="7" max="7" width="1.28515625" customWidth="1"/>
    <col min="8" max="8" width="13" style="18" customWidth="1"/>
    <col min="9" max="9" width="1.28515625" style="18" customWidth="1"/>
    <col min="10" max="10" width="20" style="18" bestFit="1" customWidth="1"/>
    <col min="11" max="11" width="1.28515625" style="18" customWidth="1"/>
    <col min="12" max="12" width="28.5703125" style="18" customWidth="1"/>
    <col min="13" max="13" width="1.28515625" style="18" customWidth="1"/>
    <col min="14" max="14" width="14.28515625" style="18" customWidth="1"/>
    <col min="15" max="15" width="1.28515625" style="18" customWidth="1"/>
    <col min="16" max="16" width="28.5703125" style="18" customWidth="1"/>
    <col min="17" max="17" width="0.28515625" customWidth="1"/>
    <col min="18" max="18" width="13.5703125" bestFit="1" customWidth="1"/>
    <col min="19" max="19" width="28" style="22" bestFit="1" customWidth="1"/>
    <col min="20" max="20" width="7" bestFit="1" customWidth="1"/>
    <col min="21" max="21" width="16.28515625" style="22" customWidth="1"/>
  </cols>
  <sheetData>
    <row r="1" spans="1:21" ht="25.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21" ht="25.5">
      <c r="A2" s="57" t="s">
        <v>339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21" ht="25.5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5" spans="1:21" ht="24">
      <c r="A5" s="1" t="s">
        <v>394</v>
      </c>
      <c r="B5" s="58" t="s">
        <v>395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21">
      <c r="L6" s="77" t="s">
        <v>396</v>
      </c>
      <c r="P6" s="77" t="s">
        <v>397</v>
      </c>
    </row>
    <row r="7" spans="1:21" ht="21">
      <c r="A7" s="76" t="s">
        <v>398</v>
      </c>
      <c r="B7" s="76"/>
      <c r="D7" s="46" t="s">
        <v>399</v>
      </c>
      <c r="F7" s="46" t="s">
        <v>400</v>
      </c>
      <c r="H7" s="46" t="s">
        <v>68</v>
      </c>
      <c r="J7" s="46" t="s">
        <v>401</v>
      </c>
      <c r="L7" s="77"/>
      <c r="N7" s="46" t="s">
        <v>402</v>
      </c>
      <c r="P7" s="77"/>
    </row>
    <row r="8" spans="1:21" ht="3" customHeight="1">
      <c r="A8" s="74" t="s">
        <v>474</v>
      </c>
      <c r="B8" s="74"/>
      <c r="C8" s="50"/>
      <c r="D8" s="74" t="s">
        <v>403</v>
      </c>
      <c r="E8" s="51"/>
      <c r="F8" s="52"/>
      <c r="G8" s="51"/>
      <c r="H8" s="28"/>
      <c r="I8" s="29"/>
      <c r="J8" s="28"/>
      <c r="K8" s="29"/>
      <c r="L8" s="28"/>
      <c r="N8" s="19"/>
      <c r="P8" s="19"/>
    </row>
    <row r="9" spans="1:21">
      <c r="A9" s="75"/>
      <c r="B9" s="75"/>
      <c r="C9" s="50"/>
      <c r="D9" s="75"/>
      <c r="E9" s="51"/>
      <c r="F9" s="6" t="s">
        <v>122</v>
      </c>
      <c r="G9" s="51"/>
      <c r="H9" s="22">
        <v>14000000</v>
      </c>
      <c r="I9" s="29"/>
      <c r="J9" s="22">
        <v>14000000000000</v>
      </c>
      <c r="K9" s="29"/>
      <c r="L9" s="22">
        <v>116732942790</v>
      </c>
      <c r="N9" s="53">
        <v>0.23</v>
      </c>
      <c r="O9" s="29"/>
      <c r="P9" s="54">
        <v>0.38380000000000003</v>
      </c>
      <c r="R9" s="33"/>
    </row>
    <row r="10" spans="1:21">
      <c r="A10" s="75"/>
      <c r="B10" s="75"/>
      <c r="C10" s="50"/>
      <c r="D10" s="75"/>
      <c r="E10" s="51"/>
      <c r="F10" s="6" t="s">
        <v>125</v>
      </c>
      <c r="G10" s="51"/>
      <c r="H10" s="22">
        <v>2500000</v>
      </c>
      <c r="I10" s="29"/>
      <c r="J10" s="22">
        <v>2500000000000</v>
      </c>
      <c r="K10" s="29"/>
      <c r="L10" s="22">
        <v>20917808220</v>
      </c>
      <c r="N10" s="53">
        <v>0.18</v>
      </c>
      <c r="O10" s="29"/>
      <c r="P10" s="54">
        <v>0.32100000000000001</v>
      </c>
      <c r="R10" s="33"/>
    </row>
    <row r="11" spans="1:21">
      <c r="A11" s="75"/>
      <c r="B11" s="75"/>
      <c r="C11" s="50"/>
      <c r="D11" s="75"/>
      <c r="E11" s="51"/>
      <c r="F11" s="6" t="s">
        <v>127</v>
      </c>
      <c r="G11" s="51"/>
      <c r="H11" s="22">
        <v>7475000</v>
      </c>
      <c r="I11" s="29"/>
      <c r="J11" s="22">
        <v>7475000000000</v>
      </c>
      <c r="K11" s="29"/>
      <c r="L11" s="22">
        <v>29318751924</v>
      </c>
      <c r="N11" s="53">
        <v>0.18</v>
      </c>
      <c r="O11" s="29"/>
      <c r="P11" s="54">
        <v>0.35399999999999998</v>
      </c>
      <c r="R11" s="33"/>
    </row>
    <row r="12" spans="1:21">
      <c r="A12" s="75"/>
      <c r="B12" s="75"/>
      <c r="C12" s="50"/>
      <c r="D12" s="75"/>
      <c r="E12" s="51"/>
      <c r="F12" s="6" t="s">
        <v>133</v>
      </c>
      <c r="G12" s="51"/>
      <c r="H12" s="22">
        <v>5500000</v>
      </c>
      <c r="I12" s="29"/>
      <c r="J12" s="22">
        <v>5500000000000</v>
      </c>
      <c r="K12" s="29"/>
      <c r="L12" s="22">
        <v>14838896598</v>
      </c>
      <c r="N12" s="53">
        <v>0.26</v>
      </c>
      <c r="O12" s="29"/>
      <c r="P12" s="54">
        <v>0.35249999999999998</v>
      </c>
      <c r="R12" s="33"/>
    </row>
    <row r="13" spans="1:21">
      <c r="A13" s="75"/>
      <c r="B13" s="75"/>
      <c r="C13" s="50"/>
      <c r="D13" s="75"/>
      <c r="E13" s="51"/>
      <c r="F13" s="6" t="s">
        <v>101</v>
      </c>
      <c r="G13" s="51"/>
      <c r="H13" s="22">
        <v>440700</v>
      </c>
      <c r="I13" s="29"/>
      <c r="J13" s="22">
        <v>440700000000</v>
      </c>
      <c r="K13" s="29"/>
      <c r="L13" s="22">
        <v>30402739740</v>
      </c>
      <c r="N13" s="53">
        <v>0</v>
      </c>
      <c r="O13" s="29"/>
      <c r="P13" s="54">
        <v>0.36399999999999999</v>
      </c>
      <c r="R13" s="33"/>
      <c r="U13" s="55"/>
    </row>
    <row r="14" spans="1:21">
      <c r="A14" s="75"/>
      <c r="B14" s="75"/>
      <c r="C14" s="50"/>
      <c r="D14" s="75"/>
      <c r="E14" s="51"/>
      <c r="F14" s="6" t="s">
        <v>105</v>
      </c>
      <c r="G14" s="51"/>
      <c r="H14" s="22">
        <v>525000</v>
      </c>
      <c r="I14" s="29"/>
      <c r="J14" s="22">
        <v>525000000000</v>
      </c>
      <c r="K14" s="29"/>
      <c r="L14" s="22">
        <v>14127123270</v>
      </c>
      <c r="N14" s="53">
        <v>0</v>
      </c>
      <c r="O14" s="29"/>
      <c r="P14" s="54">
        <v>0.35100000000000003</v>
      </c>
      <c r="R14" s="33"/>
      <c r="U14" s="55"/>
    </row>
    <row r="15" spans="1:21">
      <c r="A15" s="75"/>
      <c r="B15" s="75"/>
      <c r="C15" s="50"/>
      <c r="D15" s="75"/>
      <c r="E15" s="51"/>
      <c r="F15" s="6" t="s">
        <v>475</v>
      </c>
      <c r="G15" s="51"/>
      <c r="H15" s="22">
        <v>3809700</v>
      </c>
      <c r="I15" s="29"/>
      <c r="J15" s="22">
        <v>3809700000000</v>
      </c>
      <c r="K15" s="29"/>
      <c r="L15" s="22">
        <v>106504051080</v>
      </c>
      <c r="N15" s="53">
        <v>0</v>
      </c>
      <c r="O15" s="29"/>
      <c r="P15" s="54">
        <v>0.3881</v>
      </c>
      <c r="R15" s="33"/>
    </row>
    <row r="16" spans="1:21">
      <c r="A16" s="75"/>
      <c r="B16" s="75"/>
      <c r="C16" s="50"/>
      <c r="D16" s="75"/>
      <c r="E16" s="51"/>
      <c r="F16" s="6" t="s">
        <v>110</v>
      </c>
      <c r="G16" s="51"/>
      <c r="H16" s="22">
        <v>6462000</v>
      </c>
      <c r="I16" s="29"/>
      <c r="J16" s="22">
        <v>6462000000000</v>
      </c>
      <c r="K16" s="29"/>
      <c r="L16" s="22">
        <v>71679890550</v>
      </c>
      <c r="N16" s="53">
        <v>0</v>
      </c>
      <c r="O16" s="29"/>
      <c r="P16" s="54">
        <v>0.37799999999999995</v>
      </c>
      <c r="R16" s="33"/>
    </row>
    <row r="17" spans="1:18">
      <c r="A17" s="75"/>
      <c r="B17" s="75"/>
      <c r="C17" s="50"/>
      <c r="D17" s="75"/>
      <c r="E17" s="51"/>
      <c r="F17" s="6" t="s">
        <v>113</v>
      </c>
      <c r="G17" s="51"/>
      <c r="H17" s="22">
        <v>2292600</v>
      </c>
      <c r="I17" s="29"/>
      <c r="J17" s="22">
        <v>2292600000000</v>
      </c>
      <c r="K17" s="29"/>
      <c r="L17" s="22">
        <v>124895054340</v>
      </c>
      <c r="N17" s="53">
        <v>0</v>
      </c>
      <c r="O17" s="29"/>
      <c r="P17" s="54">
        <v>0.33200000000000002</v>
      </c>
      <c r="R17" s="33"/>
    </row>
    <row r="18" spans="1:18">
      <c r="A18" s="75"/>
      <c r="B18" s="75"/>
      <c r="C18" s="50"/>
      <c r="D18" s="75"/>
      <c r="E18" s="51"/>
      <c r="F18" s="6" t="s">
        <v>116</v>
      </c>
      <c r="G18" s="51"/>
      <c r="H18" s="22">
        <v>114700</v>
      </c>
      <c r="I18" s="29"/>
      <c r="J18" s="22">
        <v>114700000000</v>
      </c>
      <c r="K18" s="29"/>
      <c r="L18" s="22">
        <v>4534883730</v>
      </c>
      <c r="N18" s="53">
        <v>0</v>
      </c>
      <c r="O18" s="29"/>
      <c r="P18" s="54">
        <v>0.34700000000000003</v>
      </c>
      <c r="R18" s="33"/>
    </row>
    <row r="19" spans="1:18">
      <c r="A19" s="75"/>
      <c r="B19" s="75"/>
      <c r="C19" s="50"/>
      <c r="D19" s="75"/>
      <c r="E19" s="51"/>
      <c r="F19" s="6" t="s">
        <v>476</v>
      </c>
      <c r="G19" s="51"/>
      <c r="H19" s="22">
        <v>1295800</v>
      </c>
      <c r="I19" s="29"/>
      <c r="J19" s="22">
        <v>1295800000000</v>
      </c>
      <c r="K19" s="29"/>
      <c r="L19" s="22">
        <v>43540983600</v>
      </c>
      <c r="N19" s="53">
        <v>0</v>
      </c>
      <c r="O19" s="29"/>
      <c r="P19" s="54">
        <v>0.31</v>
      </c>
      <c r="R19" s="33"/>
    </row>
    <row r="20" spans="1:18">
      <c r="A20" s="75"/>
      <c r="B20" s="75"/>
      <c r="C20" s="50"/>
      <c r="D20" s="75"/>
      <c r="E20" s="51"/>
      <c r="F20" s="6" t="s">
        <v>483</v>
      </c>
      <c r="G20" s="51"/>
      <c r="H20" s="22">
        <v>1800000</v>
      </c>
      <c r="I20" s="29"/>
      <c r="J20" s="22">
        <f t="shared" ref="J20:J31" si="0">H20*1000000</f>
        <v>1800000000000</v>
      </c>
      <c r="K20" s="29"/>
      <c r="L20" s="22">
        <v>49431912003</v>
      </c>
      <c r="N20" s="53">
        <v>0.18</v>
      </c>
      <c r="O20" s="29"/>
      <c r="P20" s="54">
        <v>0.3967</v>
      </c>
      <c r="R20" s="33"/>
    </row>
    <row r="21" spans="1:18">
      <c r="A21" s="75"/>
      <c r="B21" s="75"/>
      <c r="C21" s="50"/>
      <c r="D21" s="75"/>
      <c r="E21" s="51"/>
      <c r="F21" s="6" t="s">
        <v>484</v>
      </c>
      <c r="G21" s="51"/>
      <c r="H21" s="22">
        <v>20036430</v>
      </c>
      <c r="I21" s="29"/>
      <c r="J21" s="22">
        <f t="shared" si="0"/>
        <v>20036430000000</v>
      </c>
      <c r="K21" s="29"/>
      <c r="L21" s="22">
        <v>451269898050</v>
      </c>
      <c r="N21" s="53">
        <v>0.23</v>
      </c>
      <c r="O21" s="29"/>
      <c r="P21" s="54">
        <v>0.35589999999999999</v>
      </c>
      <c r="R21" s="33"/>
    </row>
    <row r="22" spans="1:18">
      <c r="A22" s="75"/>
      <c r="B22" s="75"/>
      <c r="C22" s="50"/>
      <c r="D22" s="75"/>
      <c r="E22" s="51"/>
      <c r="F22" s="6" t="s">
        <v>485</v>
      </c>
      <c r="G22" s="51"/>
      <c r="H22" s="22">
        <v>3999999</v>
      </c>
      <c r="I22" s="29"/>
      <c r="J22" s="22">
        <f t="shared" si="0"/>
        <v>3999999000000</v>
      </c>
      <c r="K22" s="29"/>
      <c r="L22" s="22">
        <v>102838834958</v>
      </c>
      <c r="N22" s="53">
        <v>0.23</v>
      </c>
      <c r="O22" s="29"/>
      <c r="P22" s="54">
        <v>0.37119999999999997</v>
      </c>
      <c r="R22" s="33"/>
    </row>
    <row r="23" spans="1:18">
      <c r="A23" s="75"/>
      <c r="B23" s="75"/>
      <c r="C23" s="50"/>
      <c r="D23" s="75"/>
      <c r="E23" s="51"/>
      <c r="F23" s="6" t="s">
        <v>486</v>
      </c>
      <c r="G23" s="51"/>
      <c r="H23" s="22">
        <v>10999999</v>
      </c>
      <c r="I23" s="29"/>
      <c r="J23" s="22">
        <f t="shared" si="0"/>
        <v>10999999000000</v>
      </c>
      <c r="K23" s="29"/>
      <c r="L23" s="22">
        <v>207743204914</v>
      </c>
      <c r="N23" s="53">
        <v>0.23</v>
      </c>
      <c r="O23" s="29"/>
      <c r="P23" s="54">
        <v>0.37990000000000002</v>
      </c>
      <c r="R23" s="33"/>
    </row>
    <row r="24" spans="1:18">
      <c r="A24" s="75"/>
      <c r="B24" s="75"/>
      <c r="C24" s="50"/>
      <c r="D24" s="75"/>
      <c r="E24" s="51"/>
      <c r="F24" s="6" t="s">
        <v>478</v>
      </c>
      <c r="G24" s="51"/>
      <c r="H24" s="22">
        <v>7000000</v>
      </c>
      <c r="I24" s="29"/>
      <c r="J24" s="22">
        <f t="shared" si="0"/>
        <v>7000000000000</v>
      </c>
      <c r="K24" s="29"/>
      <c r="L24" s="22">
        <v>76617389437</v>
      </c>
      <c r="N24" s="53">
        <v>0.18</v>
      </c>
      <c r="O24" s="29"/>
      <c r="P24" s="54">
        <v>0.27379999999999999</v>
      </c>
      <c r="R24" s="33"/>
    </row>
    <row r="25" spans="1:18">
      <c r="A25" s="75"/>
      <c r="B25" s="75"/>
      <c r="C25" s="50"/>
      <c r="D25" s="75"/>
      <c r="E25" s="51"/>
      <c r="F25" s="6" t="s">
        <v>479</v>
      </c>
      <c r="G25" s="51"/>
      <c r="H25" s="22">
        <v>5999981</v>
      </c>
      <c r="I25" s="29"/>
      <c r="J25" s="22">
        <f t="shared" si="0"/>
        <v>5999981000000</v>
      </c>
      <c r="K25" s="29"/>
      <c r="L25" s="22">
        <v>46447505909</v>
      </c>
      <c r="N25" s="53">
        <v>0.18</v>
      </c>
      <c r="O25" s="29"/>
      <c r="P25" s="54">
        <v>0.2495</v>
      </c>
      <c r="R25" s="33"/>
    </row>
    <row r="26" spans="1:18">
      <c r="A26" s="75"/>
      <c r="B26" s="75"/>
      <c r="C26" s="50"/>
      <c r="D26" s="75"/>
      <c r="E26" s="51"/>
      <c r="F26" s="6" t="s">
        <v>480</v>
      </c>
      <c r="G26" s="51"/>
      <c r="H26" s="22">
        <v>3996800</v>
      </c>
      <c r="I26" s="29"/>
      <c r="J26" s="22">
        <f t="shared" si="0"/>
        <v>3996800000000</v>
      </c>
      <c r="K26" s="29"/>
      <c r="L26" s="22">
        <v>350893195956</v>
      </c>
      <c r="N26" s="53">
        <v>0.18</v>
      </c>
      <c r="O26" s="29"/>
      <c r="P26" s="56">
        <v>0.245</v>
      </c>
      <c r="R26" s="33"/>
    </row>
    <row r="27" spans="1:18">
      <c r="A27" s="75"/>
      <c r="B27" s="75"/>
      <c r="C27" s="50"/>
      <c r="D27" s="75"/>
      <c r="E27" s="51"/>
      <c r="F27" s="6" t="s">
        <v>481</v>
      </c>
      <c r="G27" s="51"/>
      <c r="H27" s="22">
        <v>996800</v>
      </c>
      <c r="I27" s="29"/>
      <c r="J27" s="22">
        <f t="shared" si="0"/>
        <v>996800000000</v>
      </c>
      <c r="K27" s="29"/>
      <c r="L27" s="22">
        <v>87722473182</v>
      </c>
      <c r="N27" s="53">
        <v>0.18</v>
      </c>
      <c r="O27" s="29"/>
      <c r="P27" s="56">
        <v>0.23</v>
      </c>
      <c r="R27" s="33"/>
    </row>
    <row r="28" spans="1:18">
      <c r="A28" s="75"/>
      <c r="B28" s="75"/>
      <c r="C28" s="50"/>
      <c r="D28" s="75"/>
      <c r="E28" s="51"/>
      <c r="F28" s="6" t="s">
        <v>201</v>
      </c>
      <c r="G28" s="51"/>
      <c r="H28" s="22">
        <v>3000000</v>
      </c>
      <c r="I28" s="29"/>
      <c r="J28" s="22">
        <f t="shared" si="0"/>
        <v>3000000000000</v>
      </c>
      <c r="K28" s="29"/>
      <c r="L28" s="22">
        <v>10171610499</v>
      </c>
      <c r="N28" s="53">
        <v>0.18</v>
      </c>
      <c r="O28" s="29"/>
      <c r="P28" s="56">
        <v>0.2172</v>
      </c>
      <c r="R28" s="33"/>
    </row>
    <row r="29" spans="1:18">
      <c r="A29" s="75"/>
      <c r="B29" s="75"/>
      <c r="C29" s="50"/>
      <c r="D29" s="75"/>
      <c r="E29" s="51"/>
      <c r="F29" s="6" t="s">
        <v>204</v>
      </c>
      <c r="G29" s="51"/>
      <c r="H29" s="22">
        <v>3211273</v>
      </c>
      <c r="I29" s="29"/>
      <c r="J29" s="22">
        <f t="shared" si="0"/>
        <v>3211273000000</v>
      </c>
      <c r="K29" s="29"/>
      <c r="L29" s="22">
        <v>35590419082</v>
      </c>
      <c r="N29" s="53">
        <v>0.18</v>
      </c>
      <c r="O29" s="29"/>
      <c r="P29" s="54">
        <v>0.46329999999999999</v>
      </c>
      <c r="R29" s="33"/>
    </row>
    <row r="30" spans="1:18">
      <c r="A30" s="75"/>
      <c r="B30" s="75"/>
      <c r="C30" s="50"/>
      <c r="D30" s="75"/>
      <c r="E30" s="51"/>
      <c r="F30" s="6" t="s">
        <v>482</v>
      </c>
      <c r="G30" s="51"/>
      <c r="H30" s="22">
        <v>2000000</v>
      </c>
      <c r="I30" s="29"/>
      <c r="J30" s="22">
        <f t="shared" si="0"/>
        <v>2000000000000</v>
      </c>
      <c r="K30" s="29"/>
      <c r="L30" s="22">
        <v>6521341995</v>
      </c>
      <c r="N30" s="53">
        <v>0.23</v>
      </c>
      <c r="O30" s="29"/>
      <c r="P30" s="54">
        <v>0.27539999999999998</v>
      </c>
      <c r="R30" s="33"/>
    </row>
    <row r="31" spans="1:18">
      <c r="A31" s="75"/>
      <c r="B31" s="75"/>
      <c r="C31" s="50"/>
      <c r="D31" s="75"/>
      <c r="E31" s="51"/>
      <c r="F31" s="6" t="s">
        <v>213</v>
      </c>
      <c r="G31" s="51"/>
      <c r="H31" s="22">
        <v>3985000</v>
      </c>
      <c r="I31" s="29"/>
      <c r="J31" s="22">
        <f t="shared" si="0"/>
        <v>3985000000000</v>
      </c>
      <c r="K31" s="29"/>
      <c r="L31" s="22">
        <v>11553199396</v>
      </c>
      <c r="N31" s="53">
        <v>0.23</v>
      </c>
      <c r="O31" s="29"/>
      <c r="P31" s="54">
        <v>0.27</v>
      </c>
      <c r="R31" s="33"/>
    </row>
    <row r="32" spans="1:18">
      <c r="A32" s="75"/>
      <c r="B32" s="75"/>
      <c r="C32" s="50"/>
      <c r="D32" s="75"/>
      <c r="E32" s="51"/>
      <c r="F32" s="6" t="s">
        <v>477</v>
      </c>
      <c r="G32" s="51"/>
      <c r="H32" s="22">
        <v>8000000</v>
      </c>
      <c r="I32" s="29"/>
      <c r="J32" s="22">
        <v>8000000000000</v>
      </c>
      <c r="K32" s="29"/>
      <c r="L32" s="22">
        <v>61047332412</v>
      </c>
      <c r="N32" s="53">
        <v>0.23</v>
      </c>
      <c r="O32" s="29"/>
      <c r="P32" s="54">
        <v>0.35</v>
      </c>
      <c r="R32" s="33"/>
    </row>
    <row r="33" spans="1:18">
      <c r="A33" s="75"/>
      <c r="B33" s="75"/>
      <c r="C33" s="50"/>
      <c r="D33" s="75"/>
      <c r="E33" s="51"/>
      <c r="F33" s="6" t="s">
        <v>170</v>
      </c>
      <c r="G33" s="51"/>
      <c r="H33" s="22">
        <v>4495500</v>
      </c>
      <c r="I33" s="29"/>
      <c r="J33" s="22">
        <v>4495500000000</v>
      </c>
      <c r="K33" s="29"/>
      <c r="L33" s="22">
        <v>31998106860</v>
      </c>
      <c r="N33" s="53">
        <v>0.23</v>
      </c>
      <c r="O33" s="29"/>
      <c r="P33" s="54">
        <v>0.315</v>
      </c>
      <c r="R33" s="33"/>
    </row>
    <row r="34" spans="1:18">
      <c r="A34" s="75"/>
      <c r="B34" s="75"/>
      <c r="C34" s="50"/>
      <c r="D34" s="75"/>
      <c r="E34" s="51"/>
      <c r="F34" s="6" t="s">
        <v>173</v>
      </c>
      <c r="G34" s="51"/>
      <c r="H34" s="22">
        <v>2500000</v>
      </c>
      <c r="I34" s="29"/>
      <c r="J34" s="22">
        <v>2500000000000</v>
      </c>
      <c r="K34" s="29"/>
      <c r="L34" s="22">
        <v>14054794530</v>
      </c>
      <c r="N34" s="53">
        <v>0.23</v>
      </c>
      <c r="O34" s="29"/>
      <c r="P34" s="54">
        <v>0.32400000000000001</v>
      </c>
      <c r="R34" s="33"/>
    </row>
    <row r="35" spans="1:18">
      <c r="A35" s="75"/>
      <c r="B35" s="75"/>
      <c r="C35" s="50"/>
      <c r="D35" s="75"/>
      <c r="E35" s="51"/>
      <c r="F35" s="6" t="s">
        <v>180</v>
      </c>
      <c r="G35" s="51"/>
      <c r="H35" s="22">
        <v>9987900</v>
      </c>
      <c r="I35" s="29"/>
      <c r="J35" s="22">
        <v>9987900000000</v>
      </c>
      <c r="K35" s="29"/>
      <c r="L35" s="22">
        <v>55398530236</v>
      </c>
      <c r="N35" s="53">
        <v>0.185</v>
      </c>
      <c r="O35" s="29"/>
      <c r="P35" s="54">
        <v>0.3085</v>
      </c>
      <c r="R35" s="33"/>
    </row>
    <row r="36" spans="1:18">
      <c r="A36" s="75"/>
      <c r="B36" s="75"/>
      <c r="C36" s="50"/>
      <c r="D36" s="75"/>
      <c r="E36" s="51"/>
      <c r="F36" s="6" t="s">
        <v>186</v>
      </c>
      <c r="G36" s="51"/>
      <c r="H36" s="22">
        <v>2000000</v>
      </c>
      <c r="I36" s="29"/>
      <c r="J36" s="22">
        <v>2000000000000</v>
      </c>
      <c r="K36" s="29"/>
      <c r="L36" s="22">
        <v>2259123270</v>
      </c>
      <c r="N36" s="53">
        <v>0.23</v>
      </c>
      <c r="O36" s="29"/>
      <c r="P36" s="54">
        <v>0.2742</v>
      </c>
      <c r="R36" s="33"/>
    </row>
    <row r="37" spans="1:18">
      <c r="A37" s="75"/>
      <c r="B37" s="75"/>
      <c r="C37" s="50"/>
      <c r="D37" s="75"/>
      <c r="E37" s="51"/>
      <c r="F37" s="6" t="s">
        <v>195</v>
      </c>
      <c r="G37" s="51"/>
      <c r="H37" s="22">
        <v>10000000</v>
      </c>
      <c r="I37" s="29"/>
      <c r="J37" s="22">
        <v>10000000000000</v>
      </c>
      <c r="K37" s="29"/>
      <c r="L37" s="22">
        <v>80609769767</v>
      </c>
      <c r="N37" s="53">
        <v>0.23</v>
      </c>
      <c r="O37" s="29"/>
      <c r="P37" s="54">
        <v>0.38019999999999998</v>
      </c>
      <c r="R37" s="33"/>
    </row>
    <row r="38" spans="1:18">
      <c r="A38" s="75"/>
      <c r="B38" s="75"/>
      <c r="C38" s="50"/>
      <c r="D38" s="75"/>
      <c r="E38" s="51"/>
      <c r="F38" s="6" t="s">
        <v>198</v>
      </c>
      <c r="G38" s="51"/>
      <c r="H38" s="22">
        <v>4500000</v>
      </c>
      <c r="I38" s="29"/>
      <c r="J38" s="22">
        <v>4500000000000</v>
      </c>
      <c r="K38" s="29"/>
      <c r="L38" s="22">
        <v>38426639340</v>
      </c>
      <c r="N38" s="53">
        <v>0.23</v>
      </c>
      <c r="O38" s="29"/>
      <c r="P38" s="54">
        <v>0.38350000000000001</v>
      </c>
      <c r="R38" s="33"/>
    </row>
    <row r="39" spans="1:18">
      <c r="A39" s="75"/>
      <c r="B39" s="75"/>
      <c r="C39" s="50"/>
      <c r="D39" s="75"/>
      <c r="E39" s="51"/>
      <c r="F39" s="6" t="s">
        <v>207</v>
      </c>
      <c r="G39" s="51"/>
      <c r="H39" s="22">
        <v>5000000</v>
      </c>
      <c r="I39" s="29"/>
      <c r="J39" s="22">
        <v>5000000000000</v>
      </c>
      <c r="K39" s="29"/>
      <c r="L39" s="22">
        <v>47998290600</v>
      </c>
      <c r="N39" s="53">
        <v>0.23</v>
      </c>
      <c r="O39" s="29"/>
      <c r="P39" s="54">
        <v>0.39779999999999999</v>
      </c>
      <c r="R39" s="33"/>
    </row>
    <row r="40" spans="1:18">
      <c r="A40" s="75"/>
      <c r="B40" s="75"/>
      <c r="C40" s="50"/>
      <c r="D40" s="75"/>
      <c r="E40" s="51"/>
      <c r="F40" s="6" t="s">
        <v>210</v>
      </c>
      <c r="G40" s="51"/>
      <c r="H40" s="22">
        <v>1200000</v>
      </c>
      <c r="I40" s="29"/>
      <c r="J40" s="22">
        <v>1200000000000</v>
      </c>
      <c r="K40" s="29"/>
      <c r="L40" s="22">
        <v>11397528420</v>
      </c>
      <c r="N40" s="53">
        <v>0.23</v>
      </c>
      <c r="O40" s="29"/>
      <c r="P40" s="54">
        <v>0.39280000000000004</v>
      </c>
      <c r="R40" s="33"/>
    </row>
    <row r="41" spans="1:18">
      <c r="A41" s="75"/>
      <c r="B41" s="75"/>
      <c r="C41" s="50"/>
      <c r="D41" s="75"/>
      <c r="E41" s="51"/>
      <c r="F41" s="6" t="s">
        <v>216</v>
      </c>
      <c r="G41" s="51"/>
      <c r="H41" s="22">
        <v>500000</v>
      </c>
      <c r="I41" s="29"/>
      <c r="J41" s="22">
        <v>500000000000</v>
      </c>
      <c r="K41" s="29"/>
      <c r="L41" s="22">
        <v>3010033440</v>
      </c>
      <c r="N41" s="53">
        <v>0.23</v>
      </c>
      <c r="O41" s="29"/>
      <c r="P41" s="54">
        <v>0.3427</v>
      </c>
      <c r="R41" s="33"/>
    </row>
    <row r="42" spans="1:18">
      <c r="A42" s="75"/>
      <c r="B42" s="75"/>
      <c r="C42" s="50"/>
      <c r="D42" s="75"/>
      <c r="E42" s="51"/>
      <c r="F42" s="6" t="s">
        <v>222</v>
      </c>
      <c r="G42" s="51"/>
      <c r="H42" s="22">
        <v>430000</v>
      </c>
      <c r="I42" s="29"/>
      <c r="J42" s="22">
        <v>430000000000</v>
      </c>
      <c r="K42" s="29"/>
      <c r="L42" s="22">
        <v>2681786310</v>
      </c>
      <c r="N42" s="53">
        <v>0.23</v>
      </c>
      <c r="O42" s="29"/>
      <c r="P42" s="54">
        <v>0.34639999999999999</v>
      </c>
      <c r="R42" s="33"/>
    </row>
    <row r="43" spans="1:18">
      <c r="A43" s="75"/>
      <c r="B43" s="75"/>
      <c r="C43" s="50"/>
      <c r="D43" s="75"/>
      <c r="E43" s="51"/>
      <c r="F43" s="6" t="s">
        <v>225</v>
      </c>
      <c r="G43" s="51"/>
      <c r="H43" s="22">
        <v>1999977</v>
      </c>
      <c r="I43" s="29"/>
      <c r="J43" s="22">
        <v>1999977000000</v>
      </c>
      <c r="K43" s="29"/>
      <c r="L43" s="22">
        <v>3782608680</v>
      </c>
      <c r="N43" s="53">
        <v>0.23</v>
      </c>
      <c r="O43" s="29"/>
      <c r="P43" s="54">
        <v>0.27879999999999999</v>
      </c>
      <c r="R43" s="33"/>
    </row>
    <row r="44" spans="1:18">
      <c r="A44" s="75"/>
      <c r="B44" s="75"/>
      <c r="C44" s="50"/>
      <c r="D44" s="75"/>
      <c r="E44" s="51"/>
      <c r="F44" s="6" t="s">
        <v>228</v>
      </c>
      <c r="G44" s="51"/>
      <c r="H44" s="22">
        <v>1000000</v>
      </c>
      <c r="I44" s="29"/>
      <c r="J44" s="22">
        <v>1000000000000</v>
      </c>
      <c r="K44" s="29"/>
      <c r="L44" s="22">
        <v>2255095920</v>
      </c>
      <c r="N44" s="53">
        <v>0.23</v>
      </c>
      <c r="O44" s="29"/>
      <c r="P44" s="54">
        <v>0.28000000000000003</v>
      </c>
      <c r="R44" s="33"/>
    </row>
    <row r="45" spans="1:18">
      <c r="A45" s="75"/>
      <c r="B45" s="75"/>
      <c r="C45" s="50"/>
      <c r="D45" s="75"/>
      <c r="E45" s="51"/>
      <c r="F45" s="6" t="s">
        <v>231</v>
      </c>
      <c r="G45" s="51"/>
      <c r="H45" s="22">
        <v>3000000</v>
      </c>
      <c r="I45" s="29"/>
      <c r="J45" s="22">
        <v>3000000000000</v>
      </c>
      <c r="K45" s="29"/>
      <c r="L45" s="22">
        <v>25667574930</v>
      </c>
      <c r="N45" s="53">
        <v>0.23</v>
      </c>
      <c r="O45" s="29"/>
      <c r="P45" s="54">
        <v>0.40970000000000001</v>
      </c>
      <c r="R45" s="33"/>
    </row>
    <row r="46" spans="1:18">
      <c r="A46" s="75"/>
      <c r="B46" s="75"/>
      <c r="C46" s="50"/>
      <c r="D46" s="75"/>
      <c r="E46" s="51"/>
      <c r="F46" s="6" t="s">
        <v>253</v>
      </c>
      <c r="G46" s="51"/>
      <c r="H46" s="22">
        <v>15811025</v>
      </c>
      <c r="I46" s="29"/>
      <c r="J46" s="22">
        <v>15811025000000</v>
      </c>
      <c r="K46" s="29"/>
      <c r="L46" s="22">
        <v>37364273280</v>
      </c>
      <c r="N46" s="53">
        <v>0.23</v>
      </c>
      <c r="O46" s="29"/>
      <c r="P46" s="54">
        <v>0.33</v>
      </c>
      <c r="R46" s="33"/>
    </row>
    <row r="47" spans="1:18">
      <c r="A47" s="75"/>
      <c r="B47" s="75"/>
      <c r="C47" s="50"/>
      <c r="D47" s="75"/>
      <c r="E47" s="51"/>
      <c r="F47" s="6" t="s">
        <v>298</v>
      </c>
      <c r="G47" s="51"/>
      <c r="H47" s="22">
        <v>1000000</v>
      </c>
      <c r="I47" s="29"/>
      <c r="J47" s="22">
        <v>1000000000000</v>
      </c>
      <c r="K47" s="29"/>
      <c r="L47" s="22">
        <v>8847287670</v>
      </c>
      <c r="N47" s="53">
        <v>0.23</v>
      </c>
      <c r="O47" s="29"/>
      <c r="P47" s="54">
        <v>0.38700000000000001</v>
      </c>
      <c r="R47" s="33"/>
    </row>
    <row r="48" spans="1:18">
      <c r="A48" s="75"/>
      <c r="B48" s="75"/>
      <c r="C48" s="50"/>
      <c r="D48" s="75"/>
      <c r="E48" s="51"/>
      <c r="F48" s="6" t="s">
        <v>304</v>
      </c>
      <c r="G48" s="51"/>
      <c r="H48" s="22">
        <v>13499999</v>
      </c>
      <c r="I48" s="29"/>
      <c r="J48" s="22">
        <v>13499999000000</v>
      </c>
      <c r="K48" s="29"/>
      <c r="L48" s="22">
        <v>127663109010</v>
      </c>
      <c r="N48" s="53">
        <v>0.20499999999999999</v>
      </c>
      <c r="O48" s="29"/>
      <c r="P48" s="54">
        <v>0.35600000000000004</v>
      </c>
      <c r="R48" s="33"/>
    </row>
    <row r="49" spans="1:12" ht="19.5" thickBot="1">
      <c r="A49" s="75"/>
      <c r="B49" s="75"/>
      <c r="C49" s="50"/>
      <c r="D49" s="75"/>
      <c r="E49" s="51"/>
      <c r="F49" s="3"/>
      <c r="L49" s="41">
        <f>SUM(L9:L48)</f>
        <v>2568755995898</v>
      </c>
    </row>
    <row r="50" spans="1:12" ht="21.75" thickTop="1">
      <c r="A50" s="3"/>
      <c r="B50" s="3"/>
      <c r="D50" s="3"/>
      <c r="F50" s="46"/>
      <c r="G50" s="46"/>
      <c r="H50" s="46"/>
      <c r="I50" s="46"/>
      <c r="J50" s="46"/>
    </row>
    <row r="51" spans="1:12" ht="21">
      <c r="A51" s="46" t="s">
        <v>404</v>
      </c>
      <c r="B51" s="46"/>
      <c r="C51" s="46"/>
      <c r="D51" s="46"/>
      <c r="E51" s="46"/>
      <c r="F51" s="3"/>
      <c r="G51" s="3"/>
      <c r="H51" s="19"/>
      <c r="I51" s="19"/>
      <c r="J51" s="19"/>
    </row>
    <row r="52" spans="1:12">
      <c r="A52" s="3"/>
      <c r="B52" s="3"/>
      <c r="C52" s="3"/>
      <c r="D52" s="3"/>
      <c r="E52" s="3"/>
      <c r="L52" s="27"/>
    </row>
  </sheetData>
  <mergeCells count="9">
    <mergeCell ref="A8:B49"/>
    <mergeCell ref="D8:D49"/>
    <mergeCell ref="A7:B7"/>
    <mergeCell ref="A1:P1"/>
    <mergeCell ref="A2:P2"/>
    <mergeCell ref="A3:P3"/>
    <mergeCell ref="B5:P5"/>
    <mergeCell ref="L6:L7"/>
    <mergeCell ref="P6:P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2"/>
  <sheetViews>
    <sheetView rightToLeft="1" workbookViewId="0">
      <selection activeCell="J21" sqref="J21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1.75" customHeight="1">
      <c r="A2" s="57" t="s">
        <v>339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ht="14.45" customHeight="1"/>
    <row r="5" spans="1:10" ht="14.45" customHeight="1">
      <c r="A5" s="1" t="s">
        <v>405</v>
      </c>
      <c r="B5" s="58" t="s">
        <v>406</v>
      </c>
      <c r="C5" s="58"/>
      <c r="D5" s="58"/>
      <c r="E5" s="58"/>
      <c r="F5" s="58"/>
      <c r="G5" s="58"/>
      <c r="H5" s="58"/>
      <c r="I5" s="58"/>
      <c r="J5" s="58"/>
    </row>
    <row r="6" spans="1:10" ht="14.45" customHeight="1">
      <c r="D6" s="59" t="s">
        <v>358</v>
      </c>
      <c r="E6" s="59"/>
      <c r="F6" s="59"/>
      <c r="H6" s="59" t="s">
        <v>359</v>
      </c>
      <c r="I6" s="59"/>
      <c r="J6" s="59"/>
    </row>
    <row r="7" spans="1:10" ht="36.4" customHeight="1">
      <c r="A7" s="76" t="s">
        <v>407</v>
      </c>
      <c r="B7" s="76"/>
      <c r="D7" s="11" t="s">
        <v>408</v>
      </c>
      <c r="E7" s="3"/>
      <c r="F7" s="11" t="s">
        <v>409</v>
      </c>
      <c r="H7" s="11" t="s">
        <v>408</v>
      </c>
      <c r="I7" s="3"/>
      <c r="J7" s="11" t="s">
        <v>409</v>
      </c>
    </row>
    <row r="8" spans="1:10" ht="21.75" customHeight="1">
      <c r="A8" s="44" t="s">
        <v>463</v>
      </c>
      <c r="B8" s="44"/>
      <c r="D8" s="20">
        <v>1655336237756</v>
      </c>
      <c r="E8" s="18"/>
      <c r="F8" s="21">
        <f>D8/D$21*100</f>
        <v>32.16627179298753</v>
      </c>
      <c r="G8" s="18"/>
      <c r="H8" s="20">
        <v>3203718455844</v>
      </c>
      <c r="I8" s="18"/>
      <c r="J8" s="21">
        <f>H8/H$21*100</f>
        <v>32.53641342339855</v>
      </c>
    </row>
    <row r="9" spans="1:10" ht="21.75" customHeight="1">
      <c r="A9" s="43" t="s">
        <v>458</v>
      </c>
      <c r="B9" s="43"/>
      <c r="D9" s="22">
        <v>183668960700</v>
      </c>
      <c r="E9" s="18"/>
      <c r="F9" s="23">
        <f t="shared" ref="F9:F20" si="0">D9/D$21*100</f>
        <v>3.5690306144814721</v>
      </c>
      <c r="G9" s="18"/>
      <c r="H9" s="22">
        <v>465303379381</v>
      </c>
      <c r="I9" s="18"/>
      <c r="J9" s="23">
        <f t="shared" ref="J9:J20" si="1">H9/H$21*100</f>
        <v>4.7255410634566255</v>
      </c>
    </row>
    <row r="10" spans="1:10" ht="21.75" customHeight="1">
      <c r="A10" s="43" t="s">
        <v>464</v>
      </c>
      <c r="B10" s="43"/>
      <c r="D10" s="22">
        <v>16290547229</v>
      </c>
      <c r="E10" s="18"/>
      <c r="F10" s="23">
        <f t="shared" si="0"/>
        <v>0.31655572920633024</v>
      </c>
      <c r="G10" s="18"/>
      <c r="H10" s="22">
        <v>32579977632</v>
      </c>
      <c r="I10" s="18"/>
      <c r="J10" s="23">
        <f t="shared" si="1"/>
        <v>0.33087664729907401</v>
      </c>
    </row>
    <row r="11" spans="1:10" ht="21.75" customHeight="1">
      <c r="A11" s="43" t="s">
        <v>465</v>
      </c>
      <c r="B11" s="43"/>
      <c r="D11" s="22">
        <v>94634480751</v>
      </c>
      <c r="E11" s="18"/>
      <c r="F11" s="23">
        <f t="shared" si="0"/>
        <v>1.8389245395554557</v>
      </c>
      <c r="G11" s="18"/>
      <c r="H11" s="22">
        <v>154823425265</v>
      </c>
      <c r="I11" s="18"/>
      <c r="J11" s="23">
        <f t="shared" si="1"/>
        <v>1.5723600689254749</v>
      </c>
    </row>
    <row r="12" spans="1:10" ht="21.75" customHeight="1">
      <c r="A12" s="43" t="s">
        <v>20</v>
      </c>
      <c r="B12" s="43"/>
      <c r="D12" s="22">
        <v>703873059862</v>
      </c>
      <c r="E12" s="18"/>
      <c r="F12" s="23">
        <f t="shared" si="0"/>
        <v>13.677566910499905</v>
      </c>
      <c r="G12" s="18"/>
      <c r="H12" s="22">
        <v>1231567452969</v>
      </c>
      <c r="I12" s="18"/>
      <c r="J12" s="23">
        <f t="shared" si="1"/>
        <v>12.507587155640032</v>
      </c>
    </row>
    <row r="13" spans="1:10" ht="21.75" customHeight="1">
      <c r="A13" s="43" t="s">
        <v>466</v>
      </c>
      <c r="B13" s="43"/>
      <c r="D13" s="22">
        <v>85128889116</v>
      </c>
      <c r="E13" s="18"/>
      <c r="F13" s="23">
        <f t="shared" si="0"/>
        <v>1.6542131575953463</v>
      </c>
      <c r="G13" s="18"/>
      <c r="H13" s="22">
        <v>233141330592</v>
      </c>
      <c r="I13" s="18"/>
      <c r="J13" s="23">
        <f t="shared" si="1"/>
        <v>2.36774324047903</v>
      </c>
    </row>
    <row r="14" spans="1:10" ht="21.75" customHeight="1">
      <c r="A14" s="43" t="s">
        <v>471</v>
      </c>
      <c r="B14" s="43"/>
      <c r="D14" s="22">
        <v>1127694443087</v>
      </c>
      <c r="E14" s="18"/>
      <c r="F14" s="23">
        <f t="shared" si="0"/>
        <v>21.913207195265286</v>
      </c>
      <c r="G14" s="18"/>
      <c r="H14" s="22">
        <v>2264419787686</v>
      </c>
      <c r="I14" s="18"/>
      <c r="J14" s="23">
        <f t="shared" si="1"/>
        <v>22.99705776014158</v>
      </c>
    </row>
    <row r="15" spans="1:10" ht="21.75" customHeight="1">
      <c r="A15" s="43" t="s">
        <v>459</v>
      </c>
      <c r="B15" s="43"/>
      <c r="D15" s="22">
        <v>0</v>
      </c>
      <c r="E15" s="18"/>
      <c r="F15" s="23">
        <f t="shared" si="0"/>
        <v>0</v>
      </c>
      <c r="G15" s="18"/>
      <c r="H15" s="22">
        <v>211130316</v>
      </c>
      <c r="I15" s="18"/>
      <c r="J15" s="23">
        <f t="shared" si="1"/>
        <v>2.1442031633766238E-3</v>
      </c>
    </row>
    <row r="16" spans="1:10" ht="21.75" customHeight="1">
      <c r="A16" s="43" t="s">
        <v>460</v>
      </c>
      <c r="B16" s="43"/>
      <c r="D16" s="22">
        <v>4617375</v>
      </c>
      <c r="E16" s="18"/>
      <c r="F16" s="23">
        <f t="shared" si="0"/>
        <v>8.9724211814203327E-5</v>
      </c>
      <c r="G16" s="18"/>
      <c r="H16" s="22">
        <v>9969490</v>
      </c>
      <c r="I16" s="18"/>
      <c r="J16" s="23">
        <f t="shared" si="1"/>
        <v>1.0124842514445731E-4</v>
      </c>
    </row>
    <row r="17" spans="1:10" ht="21.75" customHeight="1">
      <c r="A17" s="43" t="s">
        <v>468</v>
      </c>
      <c r="B17" s="43"/>
      <c r="D17" s="22">
        <v>273782124272</v>
      </c>
      <c r="E17" s="18"/>
      <c r="F17" s="23">
        <f t="shared" si="0"/>
        <v>5.32009752491913</v>
      </c>
      <c r="G17" s="18"/>
      <c r="H17" s="22">
        <v>426031483738</v>
      </c>
      <c r="I17" s="18"/>
      <c r="J17" s="23">
        <f t="shared" si="1"/>
        <v>4.3267024482123935</v>
      </c>
    </row>
    <row r="18" spans="1:10" ht="21.75" customHeight="1">
      <c r="A18" s="43" t="s">
        <v>472</v>
      </c>
      <c r="B18" s="43"/>
      <c r="D18" s="22">
        <v>1005772830200</v>
      </c>
      <c r="E18" s="18"/>
      <c r="F18" s="23">
        <f t="shared" si="0"/>
        <v>19.54404276322273</v>
      </c>
      <c r="G18" s="18"/>
      <c r="H18" s="22">
        <v>1834753538398</v>
      </c>
      <c r="I18" s="18"/>
      <c r="J18" s="23">
        <f t="shared" si="1"/>
        <v>18.633441258381129</v>
      </c>
    </row>
    <row r="19" spans="1:10" ht="21.75" customHeight="1">
      <c r="A19" s="43" t="s">
        <v>461</v>
      </c>
      <c r="B19" s="43"/>
      <c r="D19" s="22">
        <v>2473</v>
      </c>
      <c r="E19" s="18"/>
      <c r="F19" s="23">
        <f t="shared" si="0"/>
        <v>4.8055004372944547E-8</v>
      </c>
      <c r="G19" s="18"/>
      <c r="H19" s="22">
        <v>3448</v>
      </c>
      <c r="I19" s="18"/>
      <c r="J19" s="23">
        <f t="shared" si="1"/>
        <v>3.5017294756109773E-8</v>
      </c>
    </row>
    <row r="20" spans="1:10" ht="21.75" customHeight="1">
      <c r="A20" s="43" t="s">
        <v>462</v>
      </c>
      <c r="B20" s="43"/>
      <c r="D20" s="22">
        <v>0</v>
      </c>
      <c r="E20" s="18"/>
      <c r="F20" s="23">
        <f t="shared" si="0"/>
        <v>0</v>
      </c>
      <c r="G20" s="18"/>
      <c r="H20" s="22">
        <v>3096494</v>
      </c>
      <c r="I20" s="18"/>
      <c r="J20" s="23">
        <f t="shared" si="1"/>
        <v>3.1447460298296222E-5</v>
      </c>
    </row>
    <row r="21" spans="1:10" ht="21.75" customHeight="1" thickBot="1">
      <c r="A21" s="66" t="s">
        <v>55</v>
      </c>
      <c r="B21" s="66"/>
      <c r="D21" s="25">
        <f>SUM(D8:D20)</f>
        <v>5146186192821</v>
      </c>
      <c r="E21" s="18"/>
      <c r="F21" s="25">
        <f>SUM(F8:F20)</f>
        <v>100</v>
      </c>
      <c r="G21" s="18"/>
      <c r="H21" s="25">
        <f>SUM(H8:H20)</f>
        <v>9846563031253</v>
      </c>
      <c r="I21" s="18"/>
      <c r="J21" s="25">
        <f>SUM(J8:J20)</f>
        <v>99.999999999999986</v>
      </c>
    </row>
    <row r="22" spans="1:10" ht="13.5" thickBot="1"/>
  </sheetData>
  <mergeCells count="8">
    <mergeCell ref="A21:B21"/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3"/>
  <sheetViews>
    <sheetView rightToLeft="1" workbookViewId="0">
      <selection activeCell="D7" sqref="D7:F13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57" t="s">
        <v>0</v>
      </c>
      <c r="B1" s="57"/>
      <c r="C1" s="57"/>
      <c r="D1" s="57"/>
      <c r="E1" s="57"/>
      <c r="F1" s="57"/>
    </row>
    <row r="2" spans="1:6" ht="21.75" customHeight="1">
      <c r="A2" s="57" t="s">
        <v>339</v>
      </c>
      <c r="B2" s="57"/>
      <c r="C2" s="57"/>
      <c r="D2" s="57"/>
      <c r="E2" s="57"/>
      <c r="F2" s="57"/>
    </row>
    <row r="3" spans="1:6" ht="21.75" customHeight="1">
      <c r="A3" s="57" t="s">
        <v>2</v>
      </c>
      <c r="B3" s="57"/>
      <c r="C3" s="57"/>
      <c r="D3" s="57"/>
      <c r="E3" s="57"/>
      <c r="F3" s="57"/>
    </row>
    <row r="4" spans="1:6" ht="14.45" customHeight="1"/>
    <row r="5" spans="1:6" ht="29.1" customHeight="1">
      <c r="A5" s="1" t="s">
        <v>410</v>
      </c>
      <c r="B5" s="58" t="s">
        <v>354</v>
      </c>
      <c r="C5" s="58"/>
      <c r="D5" s="58"/>
      <c r="E5" s="58"/>
      <c r="F5" s="58"/>
    </row>
    <row r="6" spans="1:6" ht="14.45" customHeight="1">
      <c r="D6" s="2" t="s">
        <v>358</v>
      </c>
      <c r="F6" s="2" t="s">
        <v>9</v>
      </c>
    </row>
    <row r="7" spans="1:6" ht="14.45" customHeight="1">
      <c r="A7" s="59" t="s">
        <v>354</v>
      </c>
      <c r="B7" s="59"/>
      <c r="D7" s="4" t="s">
        <v>336</v>
      </c>
      <c r="E7" s="13"/>
      <c r="F7" s="4" t="s">
        <v>336</v>
      </c>
    </row>
    <row r="8" spans="1:6" ht="21.75" customHeight="1">
      <c r="A8" s="61" t="s">
        <v>354</v>
      </c>
      <c r="B8" s="61"/>
      <c r="D8" s="14">
        <v>18988337109</v>
      </c>
      <c r="E8" s="13"/>
      <c r="F8" s="14">
        <v>24401923972</v>
      </c>
    </row>
    <row r="9" spans="1:6" ht="21.75" customHeight="1">
      <c r="A9" s="63" t="s">
        <v>411</v>
      </c>
      <c r="B9" s="63"/>
      <c r="D9" s="15">
        <v>0</v>
      </c>
      <c r="E9" s="13"/>
      <c r="F9" s="15">
        <v>11785199290</v>
      </c>
    </row>
    <row r="10" spans="1:6" ht="21.75" customHeight="1">
      <c r="A10" s="65" t="s">
        <v>412</v>
      </c>
      <c r="B10" s="65"/>
      <c r="D10" s="16">
        <v>2592081117</v>
      </c>
      <c r="E10" s="13"/>
      <c r="F10" s="16">
        <v>4288182631</v>
      </c>
    </row>
    <row r="11" spans="1:6" ht="21.75" customHeight="1">
      <c r="A11" s="66" t="s">
        <v>55</v>
      </c>
      <c r="B11" s="66"/>
      <c r="D11" s="17">
        <v>21580418226</v>
      </c>
      <c r="E11" s="13"/>
      <c r="F11" s="17">
        <v>40475305893</v>
      </c>
    </row>
    <row r="12" spans="1:6">
      <c r="D12" s="13"/>
      <c r="E12" s="13"/>
      <c r="F12" s="13"/>
    </row>
    <row r="13" spans="1:6">
      <c r="D13" s="13"/>
      <c r="E13" s="13"/>
      <c r="F13" s="13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1"/>
  <sheetViews>
    <sheetView rightToLeft="1" workbookViewId="0">
      <selection activeCell="O17" sqref="O1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2.140625" bestFit="1" customWidth="1"/>
    <col min="18" max="18" width="1.28515625" customWidth="1"/>
    <col min="19" max="19" width="20" bestFit="1" customWidth="1"/>
    <col min="20" max="20" width="0.28515625" customWidth="1"/>
  </cols>
  <sheetData>
    <row r="1" spans="1:23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3" ht="21.75" customHeight="1">
      <c r="A2" s="57" t="s">
        <v>339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23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23" ht="14.45" customHeight="1"/>
    <row r="5" spans="1:23" ht="14.45" customHeight="1">
      <c r="A5" s="58" t="s">
        <v>361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1:23" ht="14.45" customHeight="1">
      <c r="A6" s="59" t="s">
        <v>57</v>
      </c>
      <c r="C6" s="59" t="s">
        <v>413</v>
      </c>
      <c r="D6" s="59"/>
      <c r="E6" s="59"/>
      <c r="F6" s="59"/>
      <c r="G6" s="59"/>
      <c r="I6" s="59" t="s">
        <v>358</v>
      </c>
      <c r="J6" s="59"/>
      <c r="K6" s="59"/>
      <c r="L6" s="59"/>
      <c r="M6" s="59"/>
      <c r="O6" s="59" t="s">
        <v>359</v>
      </c>
      <c r="P6" s="59"/>
      <c r="Q6" s="59"/>
      <c r="R6" s="59"/>
      <c r="S6" s="59"/>
    </row>
    <row r="7" spans="1:23" ht="29.1" customHeight="1">
      <c r="A7" s="59"/>
      <c r="C7" s="11" t="s">
        <v>414</v>
      </c>
      <c r="D7" s="3"/>
      <c r="E7" s="11" t="s">
        <v>415</v>
      </c>
      <c r="F7" s="3"/>
      <c r="G7" s="11" t="s">
        <v>416</v>
      </c>
      <c r="I7" s="11" t="s">
        <v>417</v>
      </c>
      <c r="J7" s="3"/>
      <c r="K7" s="11" t="s">
        <v>418</v>
      </c>
      <c r="L7" s="3"/>
      <c r="M7" s="11" t="s">
        <v>419</v>
      </c>
      <c r="O7" s="11" t="s">
        <v>417</v>
      </c>
      <c r="P7" s="3"/>
      <c r="Q7" s="11" t="s">
        <v>418</v>
      </c>
      <c r="R7" s="3"/>
      <c r="S7" s="11" t="s">
        <v>419</v>
      </c>
    </row>
    <row r="8" spans="1:23" ht="21.75" customHeight="1">
      <c r="A8" s="12" t="s">
        <v>45</v>
      </c>
      <c r="C8" s="28" t="s">
        <v>420</v>
      </c>
      <c r="D8" s="18"/>
      <c r="E8" s="20">
        <v>25894821</v>
      </c>
      <c r="F8" s="18"/>
      <c r="G8" s="20">
        <v>620</v>
      </c>
      <c r="H8" s="18"/>
      <c r="I8" s="42">
        <v>0</v>
      </c>
      <c r="J8" s="18"/>
      <c r="K8" s="42">
        <v>0</v>
      </c>
      <c r="L8" s="18"/>
      <c r="M8" s="42">
        <v>0</v>
      </c>
      <c r="N8" s="18"/>
      <c r="O8" s="42">
        <v>16054789020</v>
      </c>
      <c r="P8" s="18"/>
      <c r="Q8" s="42">
        <v>834015014</v>
      </c>
      <c r="R8" s="18"/>
      <c r="S8" s="42">
        <v>15220774006</v>
      </c>
      <c r="T8" s="18"/>
      <c r="U8" s="18"/>
      <c r="V8" s="18"/>
      <c r="W8" s="18"/>
    </row>
    <row r="9" spans="1:23" ht="21.75" customHeight="1">
      <c r="A9" s="9" t="s">
        <v>55</v>
      </c>
      <c r="C9" s="22"/>
      <c r="D9" s="18"/>
      <c r="E9" s="22"/>
      <c r="F9" s="18"/>
      <c r="G9" s="22"/>
      <c r="H9" s="18"/>
      <c r="I9" s="25">
        <v>0</v>
      </c>
      <c r="J9" s="18"/>
      <c r="K9" s="25">
        <v>0</v>
      </c>
      <c r="L9" s="18"/>
      <c r="M9" s="25">
        <v>0</v>
      </c>
      <c r="N9" s="18"/>
      <c r="O9" s="25">
        <v>16054789020</v>
      </c>
      <c r="P9" s="18"/>
      <c r="Q9" s="25">
        <v>834015014</v>
      </c>
      <c r="R9" s="18"/>
      <c r="S9" s="25">
        <v>15220774006</v>
      </c>
      <c r="T9" s="18"/>
      <c r="U9" s="18"/>
      <c r="V9" s="18"/>
      <c r="W9" s="18"/>
    </row>
    <row r="10" spans="1:23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01"/>
  <sheetViews>
    <sheetView rightToLeft="1" topLeftCell="A76" workbookViewId="0">
      <selection activeCell="J89" sqref="J89"/>
    </sheetView>
  </sheetViews>
  <sheetFormatPr defaultRowHeight="12.75"/>
  <cols>
    <col min="1" max="1" width="39" customWidth="1"/>
    <col min="2" max="2" width="1.28515625" customWidth="1"/>
    <col min="3" max="3" width="15.7109375" style="18" bestFit="1" customWidth="1"/>
    <col min="4" max="4" width="1.28515625" style="18" customWidth="1"/>
    <col min="5" max="5" width="11" style="18" bestFit="1" customWidth="1"/>
    <col min="6" max="7" width="1.28515625" style="18" customWidth="1"/>
    <col min="8" max="8" width="18.7109375" style="18" bestFit="1" customWidth="1"/>
    <col min="9" max="9" width="1.28515625" style="18" customWidth="1"/>
    <col min="10" max="10" width="19" style="18" bestFit="1" customWidth="1"/>
    <col min="11" max="11" width="1.28515625" style="18" customWidth="1"/>
    <col min="12" max="12" width="10.7109375" style="18" bestFit="1" customWidth="1"/>
    <col min="13" max="13" width="1.28515625" style="18" customWidth="1"/>
    <col min="14" max="14" width="19" style="18" bestFit="1" customWidth="1"/>
    <col min="15" max="15" width="1.28515625" style="18" customWidth="1"/>
    <col min="16" max="16" width="19" style="18" bestFit="1" customWidth="1"/>
    <col min="17" max="17" width="1.28515625" style="18" customWidth="1"/>
    <col min="18" max="18" width="10.7109375" style="18" bestFit="1" customWidth="1"/>
    <col min="19" max="19" width="1.28515625" style="18" customWidth="1"/>
    <col min="20" max="20" width="19" style="18" bestFit="1" customWidth="1"/>
    <col min="21" max="21" width="0.28515625" customWidth="1"/>
  </cols>
  <sheetData>
    <row r="1" spans="1:20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21.75" customHeight="1">
      <c r="A2" s="57" t="s">
        <v>339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0" ht="14.45" customHeight="1"/>
    <row r="5" spans="1:20" ht="14.45" customHeight="1">
      <c r="A5" s="58" t="s">
        <v>421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ht="14.45" customHeight="1">
      <c r="A6" s="59" t="s">
        <v>342</v>
      </c>
      <c r="J6" s="59" t="s">
        <v>358</v>
      </c>
      <c r="K6" s="59"/>
      <c r="L6" s="59"/>
      <c r="M6" s="59"/>
      <c r="N6" s="59"/>
      <c r="P6" s="59" t="s">
        <v>359</v>
      </c>
      <c r="Q6" s="59"/>
      <c r="R6" s="59"/>
      <c r="S6" s="59"/>
      <c r="T6" s="59"/>
    </row>
    <row r="7" spans="1:20" ht="29.1" customHeight="1">
      <c r="A7" s="59"/>
      <c r="C7" s="10" t="s">
        <v>422</v>
      </c>
      <c r="E7" s="78" t="s">
        <v>99</v>
      </c>
      <c r="F7" s="78"/>
      <c r="H7" s="10" t="s">
        <v>423</v>
      </c>
      <c r="J7" s="11" t="s">
        <v>424</v>
      </c>
      <c r="K7" s="19"/>
      <c r="L7" s="11" t="s">
        <v>418</v>
      </c>
      <c r="M7" s="19"/>
      <c r="N7" s="11" t="s">
        <v>425</v>
      </c>
      <c r="P7" s="11" t="s">
        <v>424</v>
      </c>
      <c r="Q7" s="19"/>
      <c r="R7" s="11" t="s">
        <v>418</v>
      </c>
      <c r="S7" s="19"/>
      <c r="T7" s="11" t="s">
        <v>425</v>
      </c>
    </row>
    <row r="8" spans="1:20" ht="21.75" customHeight="1">
      <c r="A8" s="5" t="s">
        <v>384</v>
      </c>
      <c r="C8" s="19"/>
      <c r="E8" s="28" t="s">
        <v>179</v>
      </c>
      <c r="F8" s="19"/>
      <c r="H8" s="21">
        <v>18</v>
      </c>
      <c r="J8" s="20">
        <v>0</v>
      </c>
      <c r="L8" s="20">
        <v>0</v>
      </c>
      <c r="N8" s="20">
        <f>J8-L8</f>
        <v>0</v>
      </c>
      <c r="P8" s="20">
        <v>80290198422</v>
      </c>
      <c r="R8" s="20">
        <v>0</v>
      </c>
      <c r="T8" s="20">
        <f>P8-R8</f>
        <v>80290198422</v>
      </c>
    </row>
    <row r="9" spans="1:20" ht="21.75" customHeight="1">
      <c r="A9" s="6" t="s">
        <v>309</v>
      </c>
      <c r="E9" s="29" t="s">
        <v>311</v>
      </c>
      <c r="H9" s="23">
        <v>23</v>
      </c>
      <c r="J9" s="22">
        <v>100454819204</v>
      </c>
      <c r="L9" s="22">
        <v>0</v>
      </c>
      <c r="N9" s="22">
        <f t="shared" ref="N9:N73" si="0">J9-L9</f>
        <v>100454819204</v>
      </c>
      <c r="P9" s="22">
        <v>100454819204</v>
      </c>
      <c r="R9" s="22">
        <v>0</v>
      </c>
      <c r="T9" s="22">
        <f t="shared" ref="T9:T79" si="1">P9-R9</f>
        <v>100454819204</v>
      </c>
    </row>
    <row r="10" spans="1:20" ht="21.75" customHeight="1">
      <c r="A10" s="6" t="s">
        <v>312</v>
      </c>
      <c r="E10" s="29" t="s">
        <v>314</v>
      </c>
      <c r="H10" s="23">
        <v>23</v>
      </c>
      <c r="J10" s="22">
        <v>12423928273</v>
      </c>
      <c r="L10" s="22">
        <v>0</v>
      </c>
      <c r="N10" s="22">
        <f t="shared" si="0"/>
        <v>12423928273</v>
      </c>
      <c r="P10" s="22">
        <v>12423928273</v>
      </c>
      <c r="R10" s="22">
        <v>0</v>
      </c>
      <c r="T10" s="22">
        <f t="shared" si="1"/>
        <v>12423928273</v>
      </c>
    </row>
    <row r="11" spans="1:20" ht="21.75" customHeight="1">
      <c r="A11" s="6" t="s">
        <v>315</v>
      </c>
      <c r="E11" s="29" t="s">
        <v>317</v>
      </c>
      <c r="H11" s="23">
        <v>23</v>
      </c>
      <c r="J11" s="22">
        <v>311233000413</v>
      </c>
      <c r="L11" s="22">
        <v>0</v>
      </c>
      <c r="N11" s="22">
        <f t="shared" si="0"/>
        <v>311233000413</v>
      </c>
      <c r="P11" s="22">
        <v>311233000413</v>
      </c>
      <c r="R11" s="22">
        <v>0</v>
      </c>
      <c r="T11" s="22">
        <f t="shared" si="1"/>
        <v>311233000413</v>
      </c>
    </row>
    <row r="12" spans="1:20" ht="21.75" customHeight="1">
      <c r="A12" s="6" t="s">
        <v>289</v>
      </c>
      <c r="E12" s="29" t="s">
        <v>291</v>
      </c>
      <c r="H12" s="23">
        <v>23</v>
      </c>
      <c r="J12" s="22">
        <v>2229086048</v>
      </c>
      <c r="L12" s="22">
        <v>0</v>
      </c>
      <c r="N12" s="22">
        <f t="shared" si="0"/>
        <v>2229086048</v>
      </c>
      <c r="P12" s="22">
        <v>2807543733</v>
      </c>
      <c r="R12" s="22">
        <v>0</v>
      </c>
      <c r="T12" s="22">
        <f t="shared" si="1"/>
        <v>2807543733</v>
      </c>
    </row>
    <row r="13" spans="1:20" ht="21.75" customHeight="1">
      <c r="A13" s="6" t="s">
        <v>286</v>
      </c>
      <c r="E13" s="29" t="s">
        <v>288</v>
      </c>
      <c r="H13" s="23">
        <v>23</v>
      </c>
      <c r="J13" s="22">
        <f>76706256544+5650000000000</f>
        <v>5726706256544</v>
      </c>
      <c r="L13" s="22">
        <v>0</v>
      </c>
      <c r="N13" s="22">
        <f t="shared" si="0"/>
        <v>5726706256544</v>
      </c>
      <c r="P13" s="22">
        <f>233244592775+5650000000000</f>
        <v>5883244592775</v>
      </c>
      <c r="R13" s="22">
        <v>0</v>
      </c>
      <c r="T13" s="22">
        <f t="shared" si="1"/>
        <v>5883244592775</v>
      </c>
    </row>
    <row r="14" spans="1:20" ht="21.75" customHeight="1">
      <c r="A14" s="6" t="s">
        <v>318</v>
      </c>
      <c r="E14" s="29" t="s">
        <v>321</v>
      </c>
      <c r="H14" s="23">
        <v>23</v>
      </c>
      <c r="J14" s="22">
        <f>207945186570+207743204914</f>
        <v>415688391484</v>
      </c>
      <c r="L14" s="22">
        <v>0</v>
      </c>
      <c r="N14" s="22">
        <f t="shared" si="0"/>
        <v>415688391484</v>
      </c>
      <c r="P14" s="22">
        <f>415890373140+207743204914</f>
        <v>623633578054</v>
      </c>
      <c r="R14" s="22">
        <v>0</v>
      </c>
      <c r="T14" s="22">
        <f t="shared" si="1"/>
        <v>623633578054</v>
      </c>
    </row>
    <row r="15" spans="1:20" ht="21.75" customHeight="1">
      <c r="A15" s="6" t="s">
        <v>322</v>
      </c>
      <c r="E15" s="29" t="s">
        <v>321</v>
      </c>
      <c r="H15" s="23">
        <v>23</v>
      </c>
      <c r="J15" s="22">
        <f>378770868480+451269898050</f>
        <v>830040766530</v>
      </c>
      <c r="L15" s="22">
        <v>0</v>
      </c>
      <c r="N15" s="22">
        <f t="shared" si="0"/>
        <v>830040766530</v>
      </c>
      <c r="P15" s="22">
        <f>757541736960+451269898050</f>
        <v>1208811635010</v>
      </c>
      <c r="R15" s="22">
        <v>0</v>
      </c>
      <c r="T15" s="22">
        <f t="shared" si="1"/>
        <v>1208811635010</v>
      </c>
    </row>
    <row r="16" spans="1:20" ht="21.75" customHeight="1">
      <c r="A16" s="6" t="s">
        <v>323</v>
      </c>
      <c r="E16" s="29" t="s">
        <v>321</v>
      </c>
      <c r="H16" s="23">
        <v>23</v>
      </c>
      <c r="J16" s="22">
        <f>75616419450+102838834958</f>
        <v>178455254408</v>
      </c>
      <c r="L16" s="22">
        <v>0</v>
      </c>
      <c r="N16" s="22">
        <f t="shared" si="0"/>
        <v>178455254408</v>
      </c>
      <c r="P16" s="22">
        <f>151232838900+102838834958</f>
        <v>254071673858</v>
      </c>
      <c r="R16" s="22">
        <v>0</v>
      </c>
      <c r="T16" s="22">
        <f t="shared" si="1"/>
        <v>254071673858</v>
      </c>
    </row>
    <row r="17" spans="1:20" ht="21.75" customHeight="1">
      <c r="A17" s="6" t="s">
        <v>283</v>
      </c>
      <c r="E17" s="29" t="s">
        <v>285</v>
      </c>
      <c r="H17" s="23">
        <v>23</v>
      </c>
      <c r="J17" s="22">
        <v>22741693968</v>
      </c>
      <c r="L17" s="22">
        <v>0</v>
      </c>
      <c r="N17" s="22">
        <f t="shared" si="0"/>
        <v>22741693968</v>
      </c>
      <c r="P17" s="22">
        <v>29327515320</v>
      </c>
      <c r="R17" s="22">
        <v>0</v>
      </c>
      <c r="T17" s="22">
        <f t="shared" si="1"/>
        <v>29327515320</v>
      </c>
    </row>
    <row r="18" spans="1:20" ht="21.75" customHeight="1">
      <c r="A18" s="6" t="s">
        <v>280</v>
      </c>
      <c r="E18" s="29" t="s">
        <v>282</v>
      </c>
      <c r="H18" s="23">
        <v>23</v>
      </c>
      <c r="J18" s="22">
        <f>83274358500+265290000000</f>
        <v>348564358500</v>
      </c>
      <c r="L18" s="22">
        <v>0</v>
      </c>
      <c r="N18" s="22">
        <f t="shared" si="0"/>
        <v>348564358500</v>
      </c>
      <c r="P18" s="22">
        <f>163353870889+590118000000</f>
        <v>753471870889</v>
      </c>
      <c r="R18" s="22">
        <v>0</v>
      </c>
      <c r="T18" s="22">
        <f t="shared" si="1"/>
        <v>753471870889</v>
      </c>
    </row>
    <row r="19" spans="1:20" ht="21.75" customHeight="1">
      <c r="A19" s="6" t="s">
        <v>173</v>
      </c>
      <c r="E19" s="29" t="s">
        <v>172</v>
      </c>
      <c r="H19" s="23">
        <v>23</v>
      </c>
      <c r="J19" s="22">
        <v>59483069030</v>
      </c>
      <c r="L19" s="22">
        <v>0</v>
      </c>
      <c r="N19" s="22">
        <f t="shared" si="0"/>
        <v>59483069030</v>
      </c>
      <c r="P19" s="22">
        <v>122657245638</v>
      </c>
      <c r="R19" s="22">
        <v>0</v>
      </c>
      <c r="T19" s="22">
        <f t="shared" si="1"/>
        <v>122657245638</v>
      </c>
    </row>
    <row r="20" spans="1:20" ht="21.75" customHeight="1">
      <c r="A20" s="6" t="s">
        <v>170</v>
      </c>
      <c r="E20" s="29" t="s">
        <v>172</v>
      </c>
      <c r="H20" s="23">
        <v>23</v>
      </c>
      <c r="J20" s="22">
        <v>113687230068</v>
      </c>
      <c r="L20" s="22">
        <v>0</v>
      </c>
      <c r="N20" s="22">
        <f t="shared" si="0"/>
        <v>113687230068</v>
      </c>
      <c r="P20" s="22">
        <v>234013218744</v>
      </c>
      <c r="R20" s="22">
        <v>0</v>
      </c>
      <c r="T20" s="22">
        <f t="shared" si="1"/>
        <v>234013218744</v>
      </c>
    </row>
    <row r="21" spans="1:20" ht="21.75" customHeight="1">
      <c r="A21" s="6" t="s">
        <v>125</v>
      </c>
      <c r="E21" s="29" t="s">
        <v>126</v>
      </c>
      <c r="H21" s="23">
        <v>23</v>
      </c>
      <c r="J21" s="22">
        <v>66925649482</v>
      </c>
      <c r="L21" s="22">
        <v>0</v>
      </c>
      <c r="N21" s="22">
        <f t="shared" si="0"/>
        <v>66925649482</v>
      </c>
      <c r="P21" s="22">
        <v>135727009702</v>
      </c>
      <c r="R21" s="22">
        <v>0</v>
      </c>
      <c r="T21" s="22">
        <f t="shared" si="1"/>
        <v>135727009702</v>
      </c>
    </row>
    <row r="22" spans="1:20" ht="21.75" customHeight="1">
      <c r="A22" s="6" t="s">
        <v>231</v>
      </c>
      <c r="E22" s="29" t="s">
        <v>233</v>
      </c>
      <c r="H22" s="23">
        <v>23</v>
      </c>
      <c r="J22" s="22">
        <v>82839227730</v>
      </c>
      <c r="L22" s="22">
        <v>0</v>
      </c>
      <c r="N22" s="22">
        <f t="shared" si="0"/>
        <v>82839227730</v>
      </c>
      <c r="P22" s="22">
        <v>163510422960</v>
      </c>
      <c r="R22" s="22">
        <v>0</v>
      </c>
      <c r="T22" s="22">
        <f t="shared" si="1"/>
        <v>163510422960</v>
      </c>
    </row>
    <row r="23" spans="1:20" ht="21.75" customHeight="1">
      <c r="A23" s="6" t="s">
        <v>278</v>
      </c>
      <c r="E23" s="29" t="s">
        <v>279</v>
      </c>
      <c r="H23" s="23">
        <v>23</v>
      </c>
      <c r="J23" s="22">
        <v>190848488735</v>
      </c>
      <c r="L23" s="22">
        <v>0</v>
      </c>
      <c r="N23" s="22">
        <f t="shared" si="0"/>
        <v>190848488735</v>
      </c>
      <c r="P23" s="22">
        <v>334990824593</v>
      </c>
      <c r="R23" s="22">
        <v>0</v>
      </c>
      <c r="T23" s="22">
        <f t="shared" si="1"/>
        <v>334990824593</v>
      </c>
    </row>
    <row r="24" spans="1:20" ht="21.75" customHeight="1">
      <c r="A24" s="6" t="s">
        <v>276</v>
      </c>
      <c r="E24" s="29" t="s">
        <v>277</v>
      </c>
      <c r="H24" s="23">
        <v>23</v>
      </c>
      <c r="J24" s="22">
        <v>21799098360</v>
      </c>
      <c r="L24" s="22">
        <v>0</v>
      </c>
      <c r="N24" s="22">
        <f t="shared" si="0"/>
        <v>21799098360</v>
      </c>
      <c r="P24" s="22">
        <v>42730983600</v>
      </c>
      <c r="R24" s="22">
        <v>0</v>
      </c>
      <c r="T24" s="22">
        <f t="shared" si="1"/>
        <v>42730983600</v>
      </c>
    </row>
    <row r="25" spans="1:20" ht="21.75" customHeight="1">
      <c r="A25" s="6" t="s">
        <v>273</v>
      </c>
      <c r="E25" s="29" t="s">
        <v>275</v>
      </c>
      <c r="H25" s="23">
        <v>23</v>
      </c>
      <c r="J25" s="22">
        <v>21799098360</v>
      </c>
      <c r="L25" s="22">
        <v>0</v>
      </c>
      <c r="N25" s="22">
        <f t="shared" si="0"/>
        <v>21799098360</v>
      </c>
      <c r="P25" s="22">
        <v>42730983600</v>
      </c>
      <c r="R25" s="22">
        <v>0</v>
      </c>
      <c r="T25" s="22">
        <f t="shared" si="1"/>
        <v>42730983600</v>
      </c>
    </row>
    <row r="26" spans="1:20" ht="21.75" customHeight="1">
      <c r="A26" s="6" t="s">
        <v>270</v>
      </c>
      <c r="E26" s="29" t="s">
        <v>272</v>
      </c>
      <c r="H26" s="23">
        <v>23</v>
      </c>
      <c r="J26" s="22">
        <v>23887023783</v>
      </c>
      <c r="L26" s="22">
        <v>0</v>
      </c>
      <c r="N26" s="22">
        <f t="shared" si="0"/>
        <v>23887023783</v>
      </c>
      <c r="P26" s="22">
        <v>46846944174</v>
      </c>
      <c r="R26" s="22">
        <v>0</v>
      </c>
      <c r="T26" s="22">
        <f t="shared" si="1"/>
        <v>46846944174</v>
      </c>
    </row>
    <row r="27" spans="1:20" ht="21.75" customHeight="1">
      <c r="A27" s="6" t="s">
        <v>122</v>
      </c>
      <c r="E27" s="29" t="s">
        <v>124</v>
      </c>
      <c r="H27" s="23">
        <v>23</v>
      </c>
      <c r="J27" s="22">
        <v>389267232790</v>
      </c>
      <c r="L27" s="22">
        <v>0</v>
      </c>
      <c r="N27" s="22">
        <f t="shared" si="0"/>
        <v>389267232790</v>
      </c>
      <c r="P27" s="22">
        <v>768329619328</v>
      </c>
      <c r="R27" s="22">
        <v>0</v>
      </c>
      <c r="T27" s="22">
        <f t="shared" si="1"/>
        <v>768329619328</v>
      </c>
    </row>
    <row r="28" spans="1:20" ht="21.75" customHeight="1">
      <c r="A28" s="6" t="s">
        <v>298</v>
      </c>
      <c r="E28" s="29" t="s">
        <v>300</v>
      </c>
      <c r="H28" s="23">
        <v>23</v>
      </c>
      <c r="J28" s="22">
        <f>19492562700+8847287670</f>
        <v>28339850370</v>
      </c>
      <c r="L28" s="22">
        <v>0</v>
      </c>
      <c r="N28" s="22">
        <f t="shared" si="0"/>
        <v>28339850370</v>
      </c>
      <c r="P28" s="22">
        <f>38416495400+17694575340</f>
        <v>56111070740</v>
      </c>
      <c r="R28" s="22">
        <v>0</v>
      </c>
      <c r="T28" s="22">
        <f t="shared" si="1"/>
        <v>56111070740</v>
      </c>
    </row>
    <row r="29" spans="1:20" ht="21.75" customHeight="1">
      <c r="A29" s="6" t="s">
        <v>198</v>
      </c>
      <c r="E29" s="29" t="s">
        <v>200</v>
      </c>
      <c r="H29" s="23">
        <v>23</v>
      </c>
      <c r="J29" s="22">
        <v>124374159840</v>
      </c>
      <c r="L29" s="22">
        <v>0</v>
      </c>
      <c r="N29" s="22">
        <f t="shared" si="0"/>
        <v>124374159840</v>
      </c>
      <c r="P29" s="22">
        <v>248797291225</v>
      </c>
      <c r="R29" s="22">
        <v>0</v>
      </c>
      <c r="T29" s="22">
        <f t="shared" si="1"/>
        <v>248797291225</v>
      </c>
    </row>
    <row r="30" spans="1:20" ht="21.75" customHeight="1">
      <c r="A30" s="6" t="s">
        <v>210</v>
      </c>
      <c r="E30" s="29" t="s">
        <v>212</v>
      </c>
      <c r="H30" s="23">
        <v>23</v>
      </c>
      <c r="J30" s="22">
        <v>34022727900</v>
      </c>
      <c r="L30" s="22">
        <v>0</v>
      </c>
      <c r="N30" s="22">
        <f t="shared" si="0"/>
        <v>34022727900</v>
      </c>
      <c r="P30" s="22">
        <v>68500638240</v>
      </c>
      <c r="R30" s="22">
        <v>0</v>
      </c>
      <c r="T30" s="22">
        <f t="shared" si="1"/>
        <v>68500638240</v>
      </c>
    </row>
    <row r="31" spans="1:20" ht="21.75" customHeight="1">
      <c r="A31" s="6" t="s">
        <v>207</v>
      </c>
      <c r="E31" s="29" t="s">
        <v>209</v>
      </c>
      <c r="H31" s="23">
        <v>23</v>
      </c>
      <c r="J31" s="22">
        <v>140311792600</v>
      </c>
      <c r="L31" s="22">
        <v>0</v>
      </c>
      <c r="N31" s="22">
        <f t="shared" si="0"/>
        <v>140311792600</v>
      </c>
      <c r="P31" s="22">
        <v>282831864200</v>
      </c>
      <c r="R31" s="22">
        <v>0</v>
      </c>
      <c r="T31" s="22">
        <f t="shared" si="1"/>
        <v>282831864200</v>
      </c>
    </row>
    <row r="32" spans="1:20" ht="21.75" customHeight="1">
      <c r="A32" s="6" t="s">
        <v>268</v>
      </c>
      <c r="E32" s="29" t="s">
        <v>269</v>
      </c>
      <c r="H32" s="23">
        <v>23</v>
      </c>
      <c r="J32" s="22">
        <v>52815578997</v>
      </c>
      <c r="L32" s="22">
        <v>0</v>
      </c>
      <c r="N32" s="22">
        <f t="shared" si="0"/>
        <v>52815578997</v>
      </c>
      <c r="P32" s="22">
        <v>103755276834</v>
      </c>
      <c r="R32" s="22">
        <v>0</v>
      </c>
      <c r="T32" s="22">
        <f t="shared" si="1"/>
        <v>103755276834</v>
      </c>
    </row>
    <row r="33" spans="1:20" ht="21.75" customHeight="1">
      <c r="A33" s="6" t="s">
        <v>304</v>
      </c>
      <c r="E33" s="29" t="s">
        <v>306</v>
      </c>
      <c r="H33" s="23">
        <v>20.5</v>
      </c>
      <c r="J33" s="22">
        <v>397281034560</v>
      </c>
      <c r="L33" s="22">
        <v>0</v>
      </c>
      <c r="N33" s="22">
        <f t="shared" si="0"/>
        <v>397281034560</v>
      </c>
      <c r="P33" s="22">
        <v>785376276092</v>
      </c>
      <c r="R33" s="22">
        <v>0</v>
      </c>
      <c r="T33" s="22">
        <f t="shared" si="1"/>
        <v>785376276092</v>
      </c>
    </row>
    <row r="34" spans="1:20" ht="21.75" customHeight="1">
      <c r="A34" s="6" t="s">
        <v>133</v>
      </c>
      <c r="E34" s="29" t="s">
        <v>135</v>
      </c>
      <c r="H34" s="23">
        <v>26</v>
      </c>
      <c r="J34" s="22">
        <v>133871489188</v>
      </c>
      <c r="L34" s="22">
        <v>0</v>
      </c>
      <c r="N34" s="22">
        <f t="shared" si="0"/>
        <v>133871489188</v>
      </c>
      <c r="P34" s="22">
        <v>276021466238</v>
      </c>
      <c r="R34" s="22">
        <v>0</v>
      </c>
      <c r="T34" s="22">
        <f t="shared" si="1"/>
        <v>276021466238</v>
      </c>
    </row>
    <row r="35" spans="1:20" ht="21.75" customHeight="1">
      <c r="A35" s="6" t="s">
        <v>265</v>
      </c>
      <c r="E35" s="29" t="s">
        <v>267</v>
      </c>
      <c r="H35" s="23">
        <v>23</v>
      </c>
      <c r="J35" s="22">
        <v>43719089417</v>
      </c>
      <c r="L35" s="22">
        <v>0</v>
      </c>
      <c r="N35" s="22">
        <f t="shared" si="0"/>
        <v>43719089417</v>
      </c>
      <c r="P35" s="22">
        <v>247759652717</v>
      </c>
      <c r="R35" s="22">
        <v>0</v>
      </c>
      <c r="T35" s="22">
        <f t="shared" si="1"/>
        <v>247759652717</v>
      </c>
    </row>
    <row r="36" spans="1:20" ht="21.75" customHeight="1">
      <c r="A36" s="6" t="s">
        <v>301</v>
      </c>
      <c r="E36" s="29" t="s">
        <v>303</v>
      </c>
      <c r="H36" s="23">
        <v>18</v>
      </c>
      <c r="J36" s="22">
        <v>93196064437</v>
      </c>
      <c r="L36" s="22">
        <v>0</v>
      </c>
      <c r="N36" s="22">
        <f t="shared" si="0"/>
        <v>93196064437</v>
      </c>
      <c r="P36" s="22">
        <v>164899172842</v>
      </c>
      <c r="R36" s="22">
        <v>0</v>
      </c>
      <c r="T36" s="22">
        <f t="shared" si="1"/>
        <v>164899172842</v>
      </c>
    </row>
    <row r="37" spans="1:20" ht="21.75" customHeight="1">
      <c r="A37" s="6" t="s">
        <v>262</v>
      </c>
      <c r="E37" s="29" t="s">
        <v>264</v>
      </c>
      <c r="H37" s="23">
        <v>23</v>
      </c>
      <c r="J37" s="22">
        <v>91804309138</v>
      </c>
      <c r="L37" s="22">
        <v>0</v>
      </c>
      <c r="N37" s="22">
        <f t="shared" si="0"/>
        <v>91804309138</v>
      </c>
      <c r="P37" s="22">
        <v>382708535405</v>
      </c>
      <c r="R37" s="22">
        <v>0</v>
      </c>
      <c r="T37" s="22">
        <f t="shared" si="1"/>
        <v>382708535405</v>
      </c>
    </row>
    <row r="38" spans="1:20" ht="21.75" customHeight="1">
      <c r="A38" s="6" t="s">
        <v>259</v>
      </c>
      <c r="E38" s="29" t="s">
        <v>261</v>
      </c>
      <c r="H38" s="23">
        <v>23</v>
      </c>
      <c r="J38" s="22">
        <v>93679784</v>
      </c>
      <c r="L38" s="22">
        <v>0</v>
      </c>
      <c r="N38" s="22">
        <f t="shared" si="0"/>
        <v>93679784</v>
      </c>
      <c r="P38" s="22">
        <v>183756301</v>
      </c>
      <c r="R38" s="22">
        <v>0</v>
      </c>
      <c r="T38" s="22">
        <f t="shared" si="1"/>
        <v>183756301</v>
      </c>
    </row>
    <row r="39" spans="1:20" ht="21.75" customHeight="1">
      <c r="A39" s="6" t="s">
        <v>256</v>
      </c>
      <c r="E39" s="29" t="s">
        <v>258</v>
      </c>
      <c r="H39" s="23">
        <v>23</v>
      </c>
      <c r="J39" s="22">
        <v>83178346897</v>
      </c>
      <c r="L39" s="22">
        <v>0</v>
      </c>
      <c r="N39" s="22">
        <f t="shared" si="0"/>
        <v>83178346897</v>
      </c>
      <c r="P39" s="22">
        <v>163185806545</v>
      </c>
      <c r="R39" s="22">
        <v>0</v>
      </c>
      <c r="T39" s="22">
        <f t="shared" si="1"/>
        <v>163185806545</v>
      </c>
    </row>
    <row r="40" spans="1:20" ht="21.75" customHeight="1">
      <c r="A40" s="6" t="s">
        <v>195</v>
      </c>
      <c r="E40" s="29" t="s">
        <v>197</v>
      </c>
      <c r="H40" s="23">
        <v>23</v>
      </c>
      <c r="J40" s="22">
        <v>266236143767</v>
      </c>
      <c r="L40" s="22">
        <v>0</v>
      </c>
      <c r="N40" s="22">
        <f t="shared" si="0"/>
        <v>266236143767</v>
      </c>
      <c r="P40" s="22">
        <v>541354587397</v>
      </c>
      <c r="R40" s="22">
        <v>0</v>
      </c>
      <c r="T40" s="22">
        <f t="shared" si="1"/>
        <v>541354587397</v>
      </c>
    </row>
    <row r="41" spans="1:20" ht="21.75" customHeight="1">
      <c r="A41" s="6" t="s">
        <v>253</v>
      </c>
      <c r="E41" s="29" t="s">
        <v>255</v>
      </c>
      <c r="H41" s="23">
        <v>23</v>
      </c>
      <c r="J41" s="22">
        <v>354289222431</v>
      </c>
      <c r="L41" s="22">
        <v>0</v>
      </c>
      <c r="N41" s="22">
        <f t="shared" si="0"/>
        <v>354289222431</v>
      </c>
      <c r="P41" s="22">
        <v>690927762933</v>
      </c>
      <c r="R41" s="22">
        <v>0</v>
      </c>
      <c r="T41" s="22">
        <f t="shared" si="1"/>
        <v>690927762933</v>
      </c>
    </row>
    <row r="42" spans="1:20" ht="21.75" customHeight="1">
      <c r="A42" s="6" t="s">
        <v>167</v>
      </c>
      <c r="E42" s="29" t="s">
        <v>169</v>
      </c>
      <c r="H42" s="23">
        <v>23</v>
      </c>
      <c r="J42" s="22">
        <v>216821396412</v>
      </c>
      <c r="L42" s="22">
        <v>0</v>
      </c>
      <c r="N42" s="22">
        <f t="shared" si="0"/>
        <v>216821396412</v>
      </c>
      <c r="P42" s="22">
        <v>429861220316</v>
      </c>
      <c r="R42" s="22">
        <v>0</v>
      </c>
      <c r="T42" s="22">
        <f t="shared" si="1"/>
        <v>429861220316</v>
      </c>
    </row>
    <row r="43" spans="1:20" ht="21.75" customHeight="1">
      <c r="A43" s="6" t="s">
        <v>295</v>
      </c>
      <c r="E43" s="29" t="s">
        <v>297</v>
      </c>
      <c r="H43" s="23">
        <v>23</v>
      </c>
      <c r="J43" s="22">
        <f>27403551600+2473972590</f>
        <v>29877524190</v>
      </c>
      <c r="L43" s="22">
        <v>0</v>
      </c>
      <c r="N43" s="22">
        <f t="shared" si="0"/>
        <v>29877524190</v>
      </c>
      <c r="P43" s="22">
        <f>56798922600+4947945180</f>
        <v>61746867780</v>
      </c>
      <c r="R43" s="22">
        <v>0</v>
      </c>
      <c r="T43" s="22">
        <f t="shared" si="1"/>
        <v>61746867780</v>
      </c>
    </row>
    <row r="44" spans="1:20" ht="21.75" customHeight="1">
      <c r="A44" s="6" t="s">
        <v>222</v>
      </c>
      <c r="E44" s="29" t="s">
        <v>224</v>
      </c>
      <c r="H44" s="23">
        <v>23</v>
      </c>
      <c r="J44" s="22">
        <v>10907465075</v>
      </c>
      <c r="L44" s="22">
        <v>0</v>
      </c>
      <c r="N44" s="22">
        <f t="shared" si="0"/>
        <v>10907465075</v>
      </c>
      <c r="P44" s="22">
        <v>21504178739</v>
      </c>
      <c r="R44" s="22">
        <v>0</v>
      </c>
      <c r="T44" s="22">
        <f t="shared" si="1"/>
        <v>21504178739</v>
      </c>
    </row>
    <row r="45" spans="1:20" ht="21.75" customHeight="1">
      <c r="A45" s="6" t="s">
        <v>161</v>
      </c>
      <c r="E45" s="29" t="s">
        <v>163</v>
      </c>
      <c r="H45" s="23">
        <v>23</v>
      </c>
      <c r="J45" s="22">
        <v>56416089600</v>
      </c>
      <c r="L45" s="22">
        <v>0</v>
      </c>
      <c r="N45" s="22">
        <f t="shared" si="0"/>
        <v>56416089600</v>
      </c>
      <c r="P45" s="22">
        <v>114188517900</v>
      </c>
      <c r="R45" s="22">
        <v>0</v>
      </c>
      <c r="T45" s="22">
        <f t="shared" si="1"/>
        <v>114188517900</v>
      </c>
    </row>
    <row r="46" spans="1:20" ht="21.75" customHeight="1">
      <c r="A46" s="6" t="s">
        <v>213</v>
      </c>
      <c r="E46" s="29" t="s">
        <v>215</v>
      </c>
      <c r="H46" s="23">
        <v>23</v>
      </c>
      <c r="J46" s="22">
        <v>85517917658</v>
      </c>
      <c r="L46" s="22">
        <v>0</v>
      </c>
      <c r="N46" s="22">
        <f t="shared" si="0"/>
        <v>85517917658</v>
      </c>
      <c r="P46" s="22">
        <v>162945762219</v>
      </c>
      <c r="R46" s="22">
        <v>0</v>
      </c>
      <c r="T46" s="22">
        <f t="shared" si="1"/>
        <v>162945762219</v>
      </c>
    </row>
    <row r="47" spans="1:20" ht="21.75" customHeight="1">
      <c r="A47" s="6" t="s">
        <v>251</v>
      </c>
      <c r="E47" s="29" t="s">
        <v>252</v>
      </c>
      <c r="H47" s="23">
        <v>20.5</v>
      </c>
      <c r="J47" s="22">
        <v>428053397057</v>
      </c>
      <c r="L47" s="22">
        <v>0</v>
      </c>
      <c r="N47" s="22">
        <f t="shared" si="0"/>
        <v>428053397057</v>
      </c>
      <c r="P47" s="22">
        <v>443676311234</v>
      </c>
      <c r="R47" s="22">
        <v>0</v>
      </c>
      <c r="T47" s="22">
        <f t="shared" si="1"/>
        <v>443676311234</v>
      </c>
    </row>
    <row r="48" spans="1:20" ht="21.75" customHeight="1">
      <c r="A48" s="6" t="s">
        <v>192</v>
      </c>
      <c r="E48" s="29" t="s">
        <v>194</v>
      </c>
      <c r="H48" s="23">
        <v>23</v>
      </c>
      <c r="J48" s="22">
        <v>45358454995</v>
      </c>
      <c r="L48" s="22">
        <v>0</v>
      </c>
      <c r="N48" s="22">
        <f t="shared" si="0"/>
        <v>45358454995</v>
      </c>
      <c r="P48" s="22">
        <v>82750212855</v>
      </c>
      <c r="R48" s="22">
        <v>0</v>
      </c>
      <c r="T48" s="22">
        <f t="shared" si="1"/>
        <v>82750212855</v>
      </c>
    </row>
    <row r="49" spans="1:20" ht="21.75" customHeight="1">
      <c r="A49" s="6" t="s">
        <v>216</v>
      </c>
      <c r="E49" s="29" t="s">
        <v>218</v>
      </c>
      <c r="H49" s="23">
        <v>23</v>
      </c>
      <c r="J49" s="22">
        <v>12755445540</v>
      </c>
      <c r="L49" s="22">
        <v>0</v>
      </c>
      <c r="N49" s="22">
        <f t="shared" si="0"/>
        <v>12755445540</v>
      </c>
      <c r="P49" s="22">
        <v>25149552330</v>
      </c>
      <c r="R49" s="22">
        <v>0</v>
      </c>
      <c r="T49" s="22">
        <f t="shared" si="1"/>
        <v>25149552330</v>
      </c>
    </row>
    <row r="50" spans="1:20" ht="21.75" customHeight="1">
      <c r="A50" s="6" t="s">
        <v>228</v>
      </c>
      <c r="E50" s="29" t="s">
        <v>230</v>
      </c>
      <c r="H50" s="23">
        <v>23</v>
      </c>
      <c r="J50" s="22">
        <v>21846115620</v>
      </c>
      <c r="L50" s="22">
        <v>0</v>
      </c>
      <c r="N50" s="22">
        <f t="shared" si="0"/>
        <v>21846115620</v>
      </c>
      <c r="P50" s="22">
        <v>42977495040</v>
      </c>
      <c r="R50" s="22">
        <v>0</v>
      </c>
      <c r="T50" s="22">
        <f t="shared" si="1"/>
        <v>42977495040</v>
      </c>
    </row>
    <row r="51" spans="1:20" ht="21.75" customHeight="1">
      <c r="A51" s="6" t="s">
        <v>387</v>
      </c>
      <c r="E51" s="29" t="s">
        <v>7</v>
      </c>
      <c r="H51" s="23">
        <v>20.5</v>
      </c>
      <c r="J51" s="22">
        <v>0</v>
      </c>
      <c r="L51" s="22">
        <v>0</v>
      </c>
      <c r="N51" s="22">
        <f t="shared" si="0"/>
        <v>0</v>
      </c>
      <c r="P51" s="22">
        <v>431838125858</v>
      </c>
      <c r="R51" s="22">
        <v>0</v>
      </c>
      <c r="T51" s="22">
        <f t="shared" si="1"/>
        <v>431838125858</v>
      </c>
    </row>
    <row r="52" spans="1:20" ht="21.75" customHeight="1">
      <c r="A52" s="6" t="s">
        <v>307</v>
      </c>
      <c r="E52" s="29" t="s">
        <v>303</v>
      </c>
      <c r="H52" s="23">
        <v>18</v>
      </c>
      <c r="J52" s="22">
        <v>88745155755</v>
      </c>
      <c r="L52" s="22">
        <v>0</v>
      </c>
      <c r="N52" s="22">
        <f t="shared" si="0"/>
        <v>88745155755</v>
      </c>
      <c r="P52" s="22">
        <v>174809389328</v>
      </c>
      <c r="R52" s="22">
        <v>0</v>
      </c>
      <c r="T52" s="22">
        <f t="shared" si="1"/>
        <v>174809389328</v>
      </c>
    </row>
    <row r="53" spans="1:20" ht="21.75" customHeight="1">
      <c r="A53" s="6" t="s">
        <v>248</v>
      </c>
      <c r="E53" s="29" t="s">
        <v>250</v>
      </c>
      <c r="H53" s="23">
        <v>20.5</v>
      </c>
      <c r="J53" s="22">
        <v>85316817</v>
      </c>
      <c r="L53" s="22">
        <v>0</v>
      </c>
      <c r="N53" s="22">
        <f t="shared" si="0"/>
        <v>85316817</v>
      </c>
      <c r="P53" s="22">
        <v>175745166</v>
      </c>
      <c r="R53" s="22">
        <v>0</v>
      </c>
      <c r="T53" s="22">
        <f t="shared" si="1"/>
        <v>175745166</v>
      </c>
    </row>
    <row r="54" spans="1:20" ht="21.75" customHeight="1">
      <c r="A54" s="6" t="s">
        <v>204</v>
      </c>
      <c r="E54" s="29" t="s">
        <v>206</v>
      </c>
      <c r="H54" s="23">
        <v>18</v>
      </c>
      <c r="J54" s="22">
        <v>82234888365</v>
      </c>
      <c r="L54" s="22">
        <v>0</v>
      </c>
      <c r="N54" s="22">
        <f t="shared" si="0"/>
        <v>82234888365</v>
      </c>
      <c r="P54" s="22">
        <v>129959639623</v>
      </c>
      <c r="R54" s="22">
        <v>0</v>
      </c>
      <c r="T54" s="22">
        <f t="shared" si="1"/>
        <v>129959639623</v>
      </c>
    </row>
    <row r="55" spans="1:20" ht="21.75" customHeight="1">
      <c r="A55" s="6" t="s">
        <v>246</v>
      </c>
      <c r="E55" s="29" t="s">
        <v>247</v>
      </c>
      <c r="H55" s="23">
        <v>20.5</v>
      </c>
      <c r="J55" s="22">
        <v>3420255969</v>
      </c>
      <c r="L55" s="22">
        <v>0</v>
      </c>
      <c r="N55" s="22">
        <f t="shared" si="0"/>
        <v>3420255969</v>
      </c>
      <c r="P55" s="22">
        <v>6813501832</v>
      </c>
      <c r="R55" s="22">
        <v>0</v>
      </c>
      <c r="T55" s="22">
        <f t="shared" si="1"/>
        <v>6813501832</v>
      </c>
    </row>
    <row r="56" spans="1:20" ht="21.75" customHeight="1">
      <c r="A56" s="6" t="s">
        <v>243</v>
      </c>
      <c r="E56" s="29" t="s">
        <v>245</v>
      </c>
      <c r="H56" s="23">
        <v>20.5</v>
      </c>
      <c r="J56" s="22">
        <v>1302784058</v>
      </c>
      <c r="L56" s="22">
        <v>0</v>
      </c>
      <c r="N56" s="22">
        <f t="shared" si="0"/>
        <v>1302784058</v>
      </c>
      <c r="P56" s="22">
        <v>11032146681</v>
      </c>
      <c r="R56" s="22">
        <v>0</v>
      </c>
      <c r="T56" s="22">
        <f t="shared" si="1"/>
        <v>11032146681</v>
      </c>
    </row>
    <row r="57" spans="1:20" ht="21.75" customHeight="1">
      <c r="A57" s="6" t="s">
        <v>225</v>
      </c>
      <c r="E57" s="29" t="s">
        <v>227</v>
      </c>
      <c r="H57" s="23">
        <v>23</v>
      </c>
      <c r="J57" s="22">
        <v>40821967859</v>
      </c>
      <c r="L57" s="22">
        <v>0</v>
      </c>
      <c r="N57" s="22">
        <f t="shared" si="0"/>
        <v>40821967859</v>
      </c>
      <c r="P57" s="22">
        <v>81817224677</v>
      </c>
      <c r="R57" s="22">
        <v>0</v>
      </c>
      <c r="T57" s="22">
        <f t="shared" si="1"/>
        <v>81817224677</v>
      </c>
    </row>
    <row r="58" spans="1:20" ht="21.75" customHeight="1">
      <c r="A58" s="6" t="s">
        <v>240</v>
      </c>
      <c r="E58" s="29" t="s">
        <v>242</v>
      </c>
      <c r="H58" s="23">
        <v>20.5</v>
      </c>
      <c r="J58" s="22">
        <v>80072859500</v>
      </c>
      <c r="L58" s="22">
        <v>0</v>
      </c>
      <c r="N58" s="22">
        <f t="shared" si="0"/>
        <v>80072859500</v>
      </c>
      <c r="P58" s="22">
        <v>157267294500</v>
      </c>
      <c r="R58" s="22">
        <v>0</v>
      </c>
      <c r="T58" s="22">
        <f t="shared" si="1"/>
        <v>157267294500</v>
      </c>
    </row>
    <row r="59" spans="1:20" ht="21.75" customHeight="1">
      <c r="A59" s="6" t="s">
        <v>201</v>
      </c>
      <c r="E59" s="29" t="s">
        <v>203</v>
      </c>
      <c r="H59" s="23">
        <v>18</v>
      </c>
      <c r="J59" s="22">
        <v>55376268099</v>
      </c>
      <c r="L59" s="22">
        <v>0</v>
      </c>
      <c r="N59" s="22">
        <f t="shared" si="0"/>
        <v>55376268099</v>
      </c>
      <c r="P59" s="22">
        <v>99249418950</v>
      </c>
      <c r="R59" s="22">
        <v>0</v>
      </c>
      <c r="T59" s="22">
        <f t="shared" si="1"/>
        <v>99249418950</v>
      </c>
    </row>
    <row r="60" spans="1:20" ht="21.75" customHeight="1">
      <c r="A60" s="6" t="s">
        <v>186</v>
      </c>
      <c r="E60" s="29" t="s">
        <v>188</v>
      </c>
      <c r="H60" s="23">
        <v>23</v>
      </c>
      <c r="J60" s="22">
        <v>40071099870</v>
      </c>
      <c r="L60" s="22">
        <v>0</v>
      </c>
      <c r="N60" s="22">
        <f t="shared" si="0"/>
        <v>40071099870</v>
      </c>
      <c r="P60" s="22">
        <v>80851461932</v>
      </c>
      <c r="R60" s="22">
        <v>0</v>
      </c>
      <c r="T60" s="22">
        <f t="shared" si="1"/>
        <v>80851461932</v>
      </c>
    </row>
    <row r="61" spans="1:20" ht="21.75" customHeight="1">
      <c r="A61" s="6" t="s">
        <v>237</v>
      </c>
      <c r="E61" s="29" t="s">
        <v>239</v>
      </c>
      <c r="H61" s="23">
        <v>20.5</v>
      </c>
      <c r="J61" s="22">
        <v>84819081</v>
      </c>
      <c r="L61" s="22">
        <v>0</v>
      </c>
      <c r="N61" s="22">
        <f t="shared" si="0"/>
        <v>84819081</v>
      </c>
      <c r="P61" s="22">
        <v>166775635</v>
      </c>
      <c r="R61" s="22">
        <v>0</v>
      </c>
      <c r="T61" s="22">
        <f t="shared" si="1"/>
        <v>166775635</v>
      </c>
    </row>
    <row r="62" spans="1:20" ht="21.75" customHeight="1">
      <c r="A62" s="6" t="s">
        <v>174</v>
      </c>
      <c r="E62" s="29" t="s">
        <v>176</v>
      </c>
      <c r="H62" s="23">
        <v>23</v>
      </c>
      <c r="J62" s="22">
        <v>28796396320</v>
      </c>
      <c r="L62" s="22">
        <v>0</v>
      </c>
      <c r="N62" s="22">
        <f t="shared" si="0"/>
        <v>28796396320</v>
      </c>
      <c r="P62" s="22">
        <v>57396686765</v>
      </c>
      <c r="R62" s="22">
        <v>0</v>
      </c>
      <c r="T62" s="22">
        <f t="shared" si="1"/>
        <v>57396686765</v>
      </c>
    </row>
    <row r="63" spans="1:20" ht="21.75" customHeight="1">
      <c r="A63" s="6" t="s">
        <v>473</v>
      </c>
      <c r="E63" s="29"/>
      <c r="H63" s="23"/>
      <c r="J63" s="22">
        <v>0</v>
      </c>
      <c r="L63" s="22">
        <v>0</v>
      </c>
      <c r="N63" s="22">
        <v>0</v>
      </c>
      <c r="P63" s="22">
        <v>5000000000</v>
      </c>
      <c r="R63" s="22">
        <v>0</v>
      </c>
      <c r="T63" s="22">
        <f t="shared" si="1"/>
        <v>5000000000</v>
      </c>
    </row>
    <row r="64" spans="1:20" ht="21.75" customHeight="1">
      <c r="A64" s="6" t="s">
        <v>101</v>
      </c>
      <c r="E64" s="29"/>
      <c r="H64" s="23">
        <v>0</v>
      </c>
      <c r="J64" s="22">
        <v>30402739740</v>
      </c>
      <c r="L64" s="22">
        <v>0</v>
      </c>
      <c r="N64" s="22">
        <f t="shared" si="0"/>
        <v>30402739740</v>
      </c>
      <c r="P64" s="22">
        <v>60805479480</v>
      </c>
      <c r="R64" s="22">
        <v>0</v>
      </c>
      <c r="T64" s="22">
        <f t="shared" si="1"/>
        <v>60805479480</v>
      </c>
    </row>
    <row r="65" spans="1:20" ht="21.75" customHeight="1">
      <c r="A65" s="6" t="s">
        <v>105</v>
      </c>
      <c r="E65" s="29"/>
      <c r="H65" s="23">
        <v>0</v>
      </c>
      <c r="J65" s="22">
        <v>14127123270</v>
      </c>
      <c r="L65" s="22">
        <v>0</v>
      </c>
      <c r="N65" s="22">
        <f t="shared" si="0"/>
        <v>14127123270</v>
      </c>
      <c r="P65" s="22">
        <v>28254246540</v>
      </c>
      <c r="R65" s="22">
        <v>0</v>
      </c>
      <c r="T65" s="22">
        <f t="shared" si="1"/>
        <v>28254246540</v>
      </c>
    </row>
    <row r="66" spans="1:20" ht="21.75" customHeight="1">
      <c r="A66" s="6" t="s">
        <v>113</v>
      </c>
      <c r="E66" s="29"/>
      <c r="H66" s="23">
        <v>0</v>
      </c>
      <c r="J66" s="22">
        <v>124895054340</v>
      </c>
      <c r="L66" s="22">
        <v>0</v>
      </c>
      <c r="N66" s="22">
        <f t="shared" si="0"/>
        <v>124895054340</v>
      </c>
      <c r="P66" s="22">
        <v>249790108680</v>
      </c>
      <c r="R66" s="22">
        <v>0</v>
      </c>
      <c r="T66" s="22">
        <f t="shared" si="1"/>
        <v>249790108680</v>
      </c>
    </row>
    <row r="67" spans="1:20" ht="21.75" customHeight="1">
      <c r="A67" s="6" t="s">
        <v>116</v>
      </c>
      <c r="E67" s="29"/>
      <c r="H67" s="23">
        <v>0</v>
      </c>
      <c r="J67" s="22">
        <f>71679890550+4534883730</f>
        <v>76214774280</v>
      </c>
      <c r="L67" s="22">
        <v>0</v>
      </c>
      <c r="N67" s="22">
        <f t="shared" si="0"/>
        <v>76214774280</v>
      </c>
      <c r="P67" s="22">
        <v>9069767460</v>
      </c>
      <c r="R67" s="22">
        <v>0</v>
      </c>
      <c r="T67" s="22">
        <f t="shared" si="1"/>
        <v>9069767460</v>
      </c>
    </row>
    <row r="68" spans="1:20" ht="21.75" customHeight="1">
      <c r="A68" s="6" t="s">
        <v>119</v>
      </c>
      <c r="E68" s="29"/>
      <c r="H68" s="23">
        <v>0</v>
      </c>
      <c r="J68" s="22">
        <v>43540983600</v>
      </c>
      <c r="L68" s="22">
        <v>0</v>
      </c>
      <c r="N68" s="22">
        <f t="shared" si="0"/>
        <v>43540983600</v>
      </c>
      <c r="P68" s="22">
        <v>87081967200</v>
      </c>
      <c r="R68" s="22">
        <v>0</v>
      </c>
      <c r="T68" s="22">
        <f t="shared" si="1"/>
        <v>87081967200</v>
      </c>
    </row>
    <row r="69" spans="1:20" ht="21.75" customHeight="1">
      <c r="A69" s="6" t="s">
        <v>457</v>
      </c>
      <c r="E69" s="29"/>
      <c r="H69" s="23">
        <v>0</v>
      </c>
      <c r="J69" s="22">
        <v>106504051080</v>
      </c>
      <c r="L69" s="22">
        <v>0</v>
      </c>
      <c r="N69" s="22">
        <f t="shared" si="0"/>
        <v>106504051080</v>
      </c>
      <c r="P69" s="22">
        <v>213008102160</v>
      </c>
      <c r="R69" s="22">
        <v>0</v>
      </c>
      <c r="T69" s="22">
        <f t="shared" si="1"/>
        <v>213008102160</v>
      </c>
    </row>
    <row r="70" spans="1:20" ht="21.75" customHeight="1">
      <c r="A70" s="6" t="s">
        <v>110</v>
      </c>
      <c r="E70" s="29"/>
      <c r="H70" s="23">
        <v>0</v>
      </c>
      <c r="J70" s="22">
        <v>0</v>
      </c>
      <c r="L70" s="22">
        <v>0</v>
      </c>
      <c r="N70" s="22">
        <f t="shared" si="0"/>
        <v>0</v>
      </c>
      <c r="P70" s="22">
        <v>143359781100</v>
      </c>
      <c r="R70" s="22">
        <v>0</v>
      </c>
      <c r="T70" s="22">
        <f t="shared" si="1"/>
        <v>143359781100</v>
      </c>
    </row>
    <row r="71" spans="1:20" ht="21.75" customHeight="1">
      <c r="A71" s="6" t="s">
        <v>388</v>
      </c>
      <c r="E71" s="29" t="s">
        <v>426</v>
      </c>
      <c r="H71" s="23">
        <v>18</v>
      </c>
      <c r="J71" s="22">
        <v>350893195956</v>
      </c>
      <c r="L71" s="22">
        <v>0</v>
      </c>
      <c r="N71" s="22">
        <f t="shared" si="0"/>
        <v>350893195956</v>
      </c>
      <c r="P71" s="22">
        <v>350893195980</v>
      </c>
      <c r="R71" s="22">
        <v>0</v>
      </c>
      <c r="T71" s="22">
        <f t="shared" si="1"/>
        <v>350893195980</v>
      </c>
    </row>
    <row r="72" spans="1:20" ht="21.75" customHeight="1">
      <c r="A72" s="6" t="s">
        <v>389</v>
      </c>
      <c r="E72" s="29" t="s">
        <v>427</v>
      </c>
      <c r="H72" s="23">
        <v>18</v>
      </c>
      <c r="J72" s="22">
        <v>87722473182</v>
      </c>
      <c r="L72" s="22">
        <v>0</v>
      </c>
      <c r="N72" s="22">
        <f t="shared" si="0"/>
        <v>87722473182</v>
      </c>
      <c r="P72" s="22">
        <v>87722473241</v>
      </c>
      <c r="R72" s="22">
        <v>0</v>
      </c>
      <c r="T72" s="22">
        <f t="shared" si="1"/>
        <v>87722473241</v>
      </c>
    </row>
    <row r="73" spans="1:20" ht="21.75" customHeight="1">
      <c r="A73" s="6" t="s">
        <v>189</v>
      </c>
      <c r="E73" s="29" t="s">
        <v>191</v>
      </c>
      <c r="H73" s="23">
        <v>18</v>
      </c>
      <c r="J73" s="22">
        <v>134139543016</v>
      </c>
      <c r="L73" s="22">
        <v>0</v>
      </c>
      <c r="N73" s="22">
        <f t="shared" si="0"/>
        <v>134139543016</v>
      </c>
      <c r="P73" s="22">
        <v>224822692145</v>
      </c>
      <c r="R73" s="22">
        <v>0</v>
      </c>
      <c r="T73" s="22">
        <f t="shared" si="1"/>
        <v>224822692145</v>
      </c>
    </row>
    <row r="74" spans="1:20" ht="21.75" customHeight="1">
      <c r="A74" s="6" t="s">
        <v>177</v>
      </c>
      <c r="E74" s="29" t="s">
        <v>179</v>
      </c>
      <c r="H74" s="23">
        <v>21</v>
      </c>
      <c r="J74" s="22">
        <v>164764641750</v>
      </c>
      <c r="L74" s="22">
        <v>0</v>
      </c>
      <c r="N74" s="22">
        <f t="shared" ref="N74:N88" si="2">J74-L74</f>
        <v>164764641750</v>
      </c>
      <c r="P74" s="22">
        <v>323775859231</v>
      </c>
      <c r="R74" s="22">
        <v>0</v>
      </c>
      <c r="T74" s="22">
        <f t="shared" si="1"/>
        <v>323775859231</v>
      </c>
    </row>
    <row r="75" spans="1:20" ht="21.75" customHeight="1">
      <c r="A75" s="6" t="s">
        <v>390</v>
      </c>
      <c r="E75" s="29" t="s">
        <v>428</v>
      </c>
      <c r="H75" s="23">
        <v>18</v>
      </c>
      <c r="J75" s="22">
        <v>0</v>
      </c>
      <c r="L75" s="22">
        <v>0</v>
      </c>
      <c r="N75" s="22">
        <f t="shared" si="2"/>
        <v>0</v>
      </c>
      <c r="P75" s="22">
        <v>128</v>
      </c>
      <c r="R75" s="22">
        <v>0</v>
      </c>
      <c r="T75" s="22">
        <f t="shared" si="1"/>
        <v>128</v>
      </c>
    </row>
    <row r="76" spans="1:20" ht="21.75" customHeight="1">
      <c r="A76" s="6" t="s">
        <v>383</v>
      </c>
      <c r="E76" s="29" t="s">
        <v>429</v>
      </c>
      <c r="H76" s="23">
        <v>18</v>
      </c>
      <c r="J76" s="22">
        <v>0</v>
      </c>
      <c r="L76" s="22">
        <v>0</v>
      </c>
      <c r="N76" s="22">
        <f t="shared" si="2"/>
        <v>0</v>
      </c>
      <c r="P76" s="22">
        <v>4942377040</v>
      </c>
      <c r="R76" s="22">
        <v>0</v>
      </c>
      <c r="T76" s="22">
        <f t="shared" si="1"/>
        <v>4942377040</v>
      </c>
    </row>
    <row r="77" spans="1:20" ht="21.75" customHeight="1">
      <c r="A77" s="6" t="s">
        <v>130</v>
      </c>
      <c r="E77" s="29" t="s">
        <v>132</v>
      </c>
      <c r="H77" s="23">
        <v>18</v>
      </c>
      <c r="J77" s="22">
        <v>356410598</v>
      </c>
      <c r="L77" s="22">
        <v>0</v>
      </c>
      <c r="N77" s="22">
        <f t="shared" si="2"/>
        <v>356410598</v>
      </c>
      <c r="P77" s="22">
        <v>730719068</v>
      </c>
      <c r="R77" s="22">
        <v>0</v>
      </c>
      <c r="T77" s="22">
        <f t="shared" si="1"/>
        <v>730719068</v>
      </c>
    </row>
    <row r="78" spans="1:20" ht="21.75" customHeight="1">
      <c r="A78" s="6" t="s">
        <v>382</v>
      </c>
      <c r="E78" s="29" t="s">
        <v>430</v>
      </c>
      <c r="H78" s="23">
        <v>18</v>
      </c>
      <c r="J78" s="22">
        <v>0</v>
      </c>
      <c r="L78" s="22">
        <v>0</v>
      </c>
      <c r="N78" s="22">
        <f t="shared" si="2"/>
        <v>0</v>
      </c>
      <c r="P78" s="22">
        <v>3570169692</v>
      </c>
      <c r="R78" s="22">
        <v>0</v>
      </c>
      <c r="T78" s="22">
        <f t="shared" si="1"/>
        <v>3570169692</v>
      </c>
    </row>
    <row r="79" spans="1:20" ht="21.75" customHeight="1">
      <c r="A79" s="6" t="s">
        <v>180</v>
      </c>
      <c r="E79" s="29" t="s">
        <v>182</v>
      </c>
      <c r="H79" s="23">
        <v>18.5</v>
      </c>
      <c r="J79" s="22">
        <v>211479624236</v>
      </c>
      <c r="L79" s="22">
        <v>0</v>
      </c>
      <c r="N79" s="22">
        <f t="shared" si="2"/>
        <v>211479624236</v>
      </c>
      <c r="P79" s="22">
        <v>420207827568</v>
      </c>
      <c r="R79" s="22">
        <v>0</v>
      </c>
      <c r="T79" s="22">
        <f t="shared" si="1"/>
        <v>420207827568</v>
      </c>
    </row>
    <row r="80" spans="1:20" ht="21.75" customHeight="1">
      <c r="A80" s="6" t="s">
        <v>391</v>
      </c>
      <c r="E80" s="29" t="s">
        <v>431</v>
      </c>
      <c r="H80" s="23">
        <v>18</v>
      </c>
      <c r="J80" s="22">
        <v>0</v>
      </c>
      <c r="L80" s="22">
        <v>0</v>
      </c>
      <c r="N80" s="22">
        <f t="shared" si="2"/>
        <v>0</v>
      </c>
      <c r="P80" s="22">
        <v>65</v>
      </c>
      <c r="R80" s="22">
        <v>0</v>
      </c>
      <c r="T80" s="22">
        <f t="shared" ref="T80:T88" si="3">P80-R80</f>
        <v>65</v>
      </c>
    </row>
    <row r="81" spans="1:20" ht="21.75" customHeight="1">
      <c r="A81" s="6" t="s">
        <v>292</v>
      </c>
      <c r="E81" s="29" t="s">
        <v>294</v>
      </c>
      <c r="H81" s="23">
        <v>18</v>
      </c>
      <c r="J81" s="22">
        <v>1646485677</v>
      </c>
      <c r="L81" s="22">
        <v>0</v>
      </c>
      <c r="N81" s="22">
        <f t="shared" si="2"/>
        <v>1646485677</v>
      </c>
      <c r="P81" s="22">
        <v>9114176368</v>
      </c>
      <c r="R81" s="22">
        <v>0</v>
      </c>
      <c r="T81" s="22">
        <f t="shared" si="3"/>
        <v>9114176368</v>
      </c>
    </row>
    <row r="82" spans="1:20" ht="21.75" customHeight="1">
      <c r="A82" s="6" t="s">
        <v>234</v>
      </c>
      <c r="E82" s="29" t="s">
        <v>236</v>
      </c>
      <c r="H82" s="23">
        <v>18</v>
      </c>
      <c r="J82" s="22">
        <v>82253397824</v>
      </c>
      <c r="L82" s="22">
        <v>0</v>
      </c>
      <c r="N82" s="22">
        <f t="shared" si="2"/>
        <v>82253397824</v>
      </c>
      <c r="P82" s="22">
        <f>174984710056+30</f>
        <v>174984710086</v>
      </c>
      <c r="R82" s="22">
        <v>0</v>
      </c>
      <c r="T82" s="22">
        <f t="shared" si="3"/>
        <v>174984710086</v>
      </c>
    </row>
    <row r="83" spans="1:20" ht="21.75" customHeight="1">
      <c r="A83" s="6" t="s">
        <v>219</v>
      </c>
      <c r="E83" s="29" t="s">
        <v>221</v>
      </c>
      <c r="H83" s="23">
        <v>18</v>
      </c>
      <c r="J83" s="22">
        <v>72700939000</v>
      </c>
      <c r="L83" s="22">
        <v>0</v>
      </c>
      <c r="N83" s="22">
        <f t="shared" si="2"/>
        <v>72700939000</v>
      </c>
      <c r="P83" s="22">
        <v>146793248127</v>
      </c>
      <c r="R83" s="22">
        <v>0</v>
      </c>
      <c r="T83" s="22">
        <f t="shared" si="3"/>
        <v>146793248127</v>
      </c>
    </row>
    <row r="84" spans="1:20" ht="21.75" customHeight="1">
      <c r="A84" s="6" t="s">
        <v>183</v>
      </c>
      <c r="E84" s="29" t="s">
        <v>185</v>
      </c>
      <c r="H84" s="23">
        <v>18</v>
      </c>
      <c r="J84" s="22">
        <v>181162867537</v>
      </c>
      <c r="L84" s="22">
        <v>0</v>
      </c>
      <c r="N84" s="22">
        <f t="shared" si="2"/>
        <v>181162867537</v>
      </c>
      <c r="P84" s="22">
        <v>282584608145</v>
      </c>
      <c r="R84" s="22">
        <v>0</v>
      </c>
      <c r="T84" s="22">
        <f t="shared" si="3"/>
        <v>282584608145</v>
      </c>
    </row>
    <row r="85" spans="1:20" ht="21.75" customHeight="1">
      <c r="A85" s="6" t="s">
        <v>392</v>
      </c>
      <c r="E85" s="29" t="s">
        <v>432</v>
      </c>
      <c r="H85" s="23">
        <v>18</v>
      </c>
      <c r="J85" s="22">
        <v>0</v>
      </c>
      <c r="L85" s="22">
        <v>0</v>
      </c>
      <c r="N85" s="22">
        <f t="shared" si="2"/>
        <v>0</v>
      </c>
      <c r="P85" s="22">
        <v>79</v>
      </c>
      <c r="R85" s="22">
        <v>0</v>
      </c>
      <c r="T85" s="22">
        <f t="shared" si="3"/>
        <v>79</v>
      </c>
    </row>
    <row r="86" spans="1:20" ht="21.75" customHeight="1">
      <c r="A86" s="6" t="s">
        <v>164</v>
      </c>
      <c r="E86" s="29" t="s">
        <v>166</v>
      </c>
      <c r="H86" s="23">
        <v>18</v>
      </c>
      <c r="J86" s="22">
        <v>75046502583</v>
      </c>
      <c r="L86" s="22">
        <v>0</v>
      </c>
      <c r="N86" s="22">
        <f t="shared" si="2"/>
        <v>75046502583</v>
      </c>
      <c r="P86" s="22">
        <v>99826981787</v>
      </c>
      <c r="R86" s="22">
        <v>0</v>
      </c>
      <c r="T86" s="22">
        <f t="shared" si="3"/>
        <v>99826981787</v>
      </c>
    </row>
    <row r="87" spans="1:20" ht="21.75" customHeight="1">
      <c r="A87" s="6" t="s">
        <v>127</v>
      </c>
      <c r="E87" s="29" t="s">
        <v>129</v>
      </c>
      <c r="H87" s="23">
        <v>18</v>
      </c>
      <c r="J87" s="22">
        <v>158275162650</v>
      </c>
      <c r="L87" s="22">
        <v>0</v>
      </c>
      <c r="N87" s="22">
        <f t="shared" si="2"/>
        <v>158275162650</v>
      </c>
      <c r="P87" s="22">
        <v>319598719234</v>
      </c>
      <c r="R87" s="22">
        <v>0</v>
      </c>
      <c r="T87" s="22">
        <f t="shared" si="3"/>
        <v>319598719234</v>
      </c>
    </row>
    <row r="88" spans="1:20" ht="21.75" customHeight="1">
      <c r="A88" s="7" t="s">
        <v>393</v>
      </c>
      <c r="E88" s="29" t="s">
        <v>433</v>
      </c>
      <c r="H88" s="23">
        <v>18</v>
      </c>
      <c r="J88" s="24">
        <v>0</v>
      </c>
      <c r="L88" s="24">
        <v>0</v>
      </c>
      <c r="N88" s="22">
        <f t="shared" si="2"/>
        <v>0</v>
      </c>
      <c r="P88" s="24">
        <v>80</v>
      </c>
      <c r="R88" s="24">
        <v>0</v>
      </c>
      <c r="T88" s="22">
        <f t="shared" si="3"/>
        <v>80</v>
      </c>
    </row>
    <row r="89" spans="1:20" ht="21.75" customHeight="1">
      <c r="A89" s="9" t="s">
        <v>55</v>
      </c>
      <c r="C89" s="22"/>
      <c r="E89" s="22"/>
      <c r="H89" s="22"/>
      <c r="J89" s="25">
        <f>SUM(J8:J88)</f>
        <v>14007298751195</v>
      </c>
      <c r="L89" s="25">
        <v>0</v>
      </c>
      <c r="N89" s="25">
        <f>SUM(N8:N88)</f>
        <v>14007298751195</v>
      </c>
      <c r="P89" s="25">
        <f>SUM(P8:P88)</f>
        <v>21025835506043</v>
      </c>
      <c r="R89" s="25">
        <v>0</v>
      </c>
      <c r="T89" s="25">
        <f>SUM(T8:T88)</f>
        <v>21025835506043</v>
      </c>
    </row>
    <row r="92" spans="1:20">
      <c r="P92" s="27"/>
    </row>
    <row r="93" spans="1:20">
      <c r="J93" s="27"/>
      <c r="P93" s="27"/>
    </row>
    <row r="94" spans="1:20">
      <c r="P94" s="27"/>
    </row>
    <row r="99" spans="10:16">
      <c r="P99" s="27"/>
    </row>
    <row r="101" spans="10:16">
      <c r="J101" s="27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honeticPr fontId="6" type="noConversion"/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5"/>
  <sheetViews>
    <sheetView rightToLeft="1" topLeftCell="A2" workbookViewId="0">
      <selection activeCell="E24" sqref="E24:E25"/>
    </sheetView>
  </sheetViews>
  <sheetFormatPr defaultRowHeight="12.75"/>
  <cols>
    <col min="1" max="1" width="39" customWidth="1"/>
    <col min="2" max="2" width="1.28515625" customWidth="1"/>
    <col min="3" max="3" width="17.85546875" style="18" bestFit="1" customWidth="1"/>
    <col min="4" max="4" width="1.28515625" style="18" customWidth="1"/>
    <col min="5" max="5" width="16.42578125" style="18" bestFit="1" customWidth="1"/>
    <col min="6" max="6" width="1.28515625" style="18" customWidth="1"/>
    <col min="7" max="7" width="17.85546875" style="18" bestFit="1" customWidth="1"/>
    <col min="8" max="8" width="1.28515625" style="18" customWidth="1"/>
    <col min="9" max="9" width="17.5703125" style="18" bestFit="1" customWidth="1"/>
    <col min="10" max="10" width="1.28515625" style="18" customWidth="1"/>
    <col min="11" max="11" width="14.85546875" style="18" bestFit="1" customWidth="1"/>
    <col min="12" max="12" width="1.28515625" style="18" customWidth="1"/>
    <col min="13" max="13" width="17.85546875" style="18" bestFit="1" customWidth="1"/>
    <col min="14" max="14" width="0.28515625" customWidth="1"/>
  </cols>
  <sheetData>
    <row r="1" spans="1:13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21.75" customHeight="1">
      <c r="A2" s="57" t="s">
        <v>339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ht="14.45" customHeight="1"/>
    <row r="5" spans="1:13" ht="14.45" customHeight="1">
      <c r="A5" s="58" t="s">
        <v>434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14.45" customHeight="1">
      <c r="A6" s="59" t="s">
        <v>342</v>
      </c>
      <c r="C6" s="59" t="s">
        <v>358</v>
      </c>
      <c r="D6" s="59"/>
      <c r="E6" s="59"/>
      <c r="F6" s="59"/>
      <c r="G6" s="59"/>
      <c r="I6" s="59" t="s">
        <v>359</v>
      </c>
      <c r="J6" s="59"/>
      <c r="K6" s="59"/>
      <c r="L6" s="59"/>
      <c r="M6" s="59"/>
    </row>
    <row r="7" spans="1:13" ht="29.1" customHeight="1">
      <c r="A7" s="59"/>
      <c r="C7" s="11" t="s">
        <v>424</v>
      </c>
      <c r="D7" s="19"/>
      <c r="E7" s="11" t="s">
        <v>418</v>
      </c>
      <c r="F7" s="19"/>
      <c r="G7" s="11" t="s">
        <v>425</v>
      </c>
      <c r="I7" s="11" t="s">
        <v>424</v>
      </c>
      <c r="J7" s="19"/>
      <c r="K7" s="11" t="s">
        <v>418</v>
      </c>
      <c r="L7" s="19"/>
      <c r="M7" s="11" t="s">
        <v>425</v>
      </c>
    </row>
    <row r="8" spans="1:13" ht="21.75" customHeight="1">
      <c r="A8" s="5" t="s">
        <v>463</v>
      </c>
      <c r="C8" s="20">
        <v>1655336237756</v>
      </c>
      <c r="E8" s="20">
        <v>115852951</v>
      </c>
      <c r="G8" s="20">
        <v>1655220384805</v>
      </c>
      <c r="I8" s="20">
        <v>3203718455844</v>
      </c>
      <c r="K8" s="20">
        <v>275281967</v>
      </c>
      <c r="M8" s="20">
        <v>3203443173877</v>
      </c>
    </row>
    <row r="9" spans="1:13" ht="21.75" customHeight="1">
      <c r="A9" s="6" t="s">
        <v>458</v>
      </c>
      <c r="C9" s="22">
        <v>183668960700</v>
      </c>
      <c r="E9" s="22">
        <v>-1885747161</v>
      </c>
      <c r="G9" s="22">
        <v>185554707861</v>
      </c>
      <c r="I9" s="22">
        <v>465303379381</v>
      </c>
      <c r="K9" s="22">
        <v>1340731828</v>
      </c>
      <c r="M9" s="22">
        <v>463962647553</v>
      </c>
    </row>
    <row r="10" spans="1:13" ht="21.75" customHeight="1">
      <c r="A10" s="6" t="s">
        <v>464</v>
      </c>
      <c r="C10" s="22">
        <v>16290547229</v>
      </c>
      <c r="E10" s="22">
        <v>0</v>
      </c>
      <c r="G10" s="22">
        <v>16290547229</v>
      </c>
      <c r="I10" s="22">
        <v>32579977632</v>
      </c>
      <c r="K10" s="22">
        <v>80067287</v>
      </c>
      <c r="M10" s="22">
        <v>32499910345</v>
      </c>
    </row>
    <row r="11" spans="1:13" ht="21.75" customHeight="1">
      <c r="A11" s="6" t="s">
        <v>465</v>
      </c>
      <c r="C11" s="22">
        <v>94634480751</v>
      </c>
      <c r="E11" s="22">
        <v>-37576394</v>
      </c>
      <c r="G11" s="22">
        <v>94672057145</v>
      </c>
      <c r="I11" s="22">
        <v>154823425265</v>
      </c>
      <c r="K11" s="22">
        <v>265992727</v>
      </c>
      <c r="M11" s="22">
        <v>154557432538</v>
      </c>
    </row>
    <row r="12" spans="1:13" ht="21.75" customHeight="1">
      <c r="A12" s="6" t="s">
        <v>20</v>
      </c>
      <c r="C12" s="22">
        <v>703873059862</v>
      </c>
      <c r="E12" s="22">
        <v>310616715</v>
      </c>
      <c r="G12" s="22">
        <v>703562443147</v>
      </c>
      <c r="I12" s="22">
        <v>1231567452969</v>
      </c>
      <c r="K12" s="22">
        <v>2626160016</v>
      </c>
      <c r="M12" s="22">
        <v>1228941292953</v>
      </c>
    </row>
    <row r="13" spans="1:13" ht="21.75" customHeight="1">
      <c r="A13" s="6" t="s">
        <v>466</v>
      </c>
      <c r="C13" s="22">
        <v>85128889116</v>
      </c>
      <c r="E13" s="22">
        <v>-119842905</v>
      </c>
      <c r="G13" s="22">
        <v>85248732021</v>
      </c>
      <c r="I13" s="22">
        <v>233141330592</v>
      </c>
      <c r="K13" s="22">
        <v>2879958</v>
      </c>
      <c r="M13" s="22">
        <v>233138450634</v>
      </c>
    </row>
    <row r="14" spans="1:13" ht="21.75" customHeight="1">
      <c r="A14" s="6" t="s">
        <v>467</v>
      </c>
      <c r="C14" s="22">
        <v>1127694443087</v>
      </c>
      <c r="E14" s="22">
        <v>164891268</v>
      </c>
      <c r="G14" s="22">
        <v>1127529551819</v>
      </c>
      <c r="I14" s="22">
        <v>2264419787686</v>
      </c>
      <c r="K14" s="22">
        <v>4739397904</v>
      </c>
      <c r="M14" s="22">
        <v>2259680389782</v>
      </c>
    </row>
    <row r="15" spans="1:13" ht="21.75" customHeight="1">
      <c r="A15" s="6" t="s">
        <v>459</v>
      </c>
      <c r="C15" s="22">
        <v>0</v>
      </c>
      <c r="E15" s="22">
        <v>0</v>
      </c>
      <c r="G15" s="22">
        <v>0</v>
      </c>
      <c r="I15" s="22">
        <v>211130316</v>
      </c>
      <c r="K15" s="22">
        <v>0</v>
      </c>
      <c r="M15" s="22">
        <v>211130316</v>
      </c>
    </row>
    <row r="16" spans="1:13" ht="21.75" customHeight="1">
      <c r="A16" s="6" t="s">
        <v>460</v>
      </c>
      <c r="C16" s="22">
        <v>4617375</v>
      </c>
      <c r="E16" s="22">
        <v>0</v>
      </c>
      <c r="G16" s="22">
        <v>4617375</v>
      </c>
      <c r="I16" s="22">
        <v>9969490</v>
      </c>
      <c r="K16" s="22">
        <v>0</v>
      </c>
      <c r="M16" s="22">
        <v>9969490</v>
      </c>
    </row>
    <row r="17" spans="1:13" ht="21.75" customHeight="1">
      <c r="A17" s="6" t="s">
        <v>470</v>
      </c>
      <c r="C17" s="22">
        <v>273782124272</v>
      </c>
      <c r="E17" s="22">
        <v>87582324</v>
      </c>
      <c r="G17" s="22">
        <v>273694541948</v>
      </c>
      <c r="I17" s="22">
        <v>426031483738</v>
      </c>
      <c r="K17" s="22">
        <v>1108697587</v>
      </c>
      <c r="M17" s="22">
        <v>424922786151</v>
      </c>
    </row>
    <row r="18" spans="1:13" ht="21.75" customHeight="1">
      <c r="A18" s="6" t="s">
        <v>469</v>
      </c>
      <c r="C18" s="22">
        <v>1005772830200</v>
      </c>
      <c r="E18" s="22">
        <v>-254376947</v>
      </c>
      <c r="G18" s="22">
        <v>1006027207147</v>
      </c>
      <c r="I18" s="22">
        <v>1834753538398</v>
      </c>
      <c r="K18" s="22">
        <v>4030007767</v>
      </c>
      <c r="M18" s="22">
        <v>1830723530631</v>
      </c>
    </row>
    <row r="19" spans="1:13" ht="21.75" customHeight="1">
      <c r="A19" s="6" t="s">
        <v>461</v>
      </c>
      <c r="C19" s="22">
        <v>2473</v>
      </c>
      <c r="E19" s="22">
        <v>0</v>
      </c>
      <c r="G19" s="22">
        <v>2473</v>
      </c>
      <c r="I19" s="22">
        <v>3448</v>
      </c>
      <c r="K19" s="22">
        <v>0</v>
      </c>
      <c r="M19" s="22">
        <v>3448</v>
      </c>
    </row>
    <row r="20" spans="1:13" ht="21.75" customHeight="1">
      <c r="A20" s="6" t="s">
        <v>462</v>
      </c>
      <c r="C20" s="22">
        <v>0</v>
      </c>
      <c r="E20" s="22">
        <v>0</v>
      </c>
      <c r="G20" s="22">
        <v>0</v>
      </c>
      <c r="I20" s="22">
        <v>3096494</v>
      </c>
      <c r="K20" s="22">
        <v>0</v>
      </c>
      <c r="M20" s="22">
        <v>3096494</v>
      </c>
    </row>
    <row r="21" spans="1:13" ht="21.75" customHeight="1" thickBot="1">
      <c r="A21" s="9" t="s">
        <v>55</v>
      </c>
      <c r="C21" s="25">
        <f>SUM(C8:C20)</f>
        <v>5146186192821</v>
      </c>
      <c r="E21" s="25">
        <f>SUM(E8:E20)</f>
        <v>-1618600149</v>
      </c>
      <c r="G21" s="25">
        <f>SUM(G8:G20)</f>
        <v>5147804792970</v>
      </c>
      <c r="I21" s="25">
        <f>SUM(I8:I20)</f>
        <v>9846563031253</v>
      </c>
      <c r="K21" s="25">
        <f>SUM(K8:K20)</f>
        <v>14469217041</v>
      </c>
      <c r="M21" s="25">
        <f>SUM(M8:M20)</f>
        <v>9832093814212</v>
      </c>
    </row>
    <row r="24" spans="1:13">
      <c r="E24" s="27"/>
    </row>
    <row r="25" spans="1:13">
      <c r="I25" s="27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77"/>
  <sheetViews>
    <sheetView rightToLeft="1" topLeftCell="A55" zoomScaleNormal="100" workbookViewId="0">
      <selection activeCell="I60" sqref="I60"/>
    </sheetView>
  </sheetViews>
  <sheetFormatPr defaultRowHeight="18.75"/>
  <cols>
    <col min="1" max="1" width="40.28515625" customWidth="1"/>
    <col min="2" max="2" width="1.28515625" customWidth="1"/>
    <col min="3" max="3" width="11.85546875" bestFit="1" customWidth="1"/>
    <col min="4" max="4" width="1.28515625" customWidth="1"/>
    <col min="5" max="5" width="18.85546875" bestFit="1" customWidth="1"/>
    <col min="6" max="6" width="1.28515625" customWidth="1"/>
    <col min="7" max="7" width="19" bestFit="1" customWidth="1"/>
    <col min="8" max="8" width="1.28515625" customWidth="1"/>
    <col min="9" max="9" width="21.85546875" bestFit="1" customWidth="1"/>
    <col min="10" max="10" width="1.28515625" customWidth="1"/>
    <col min="11" max="11" width="13.5703125" bestFit="1" customWidth="1"/>
    <col min="12" max="12" width="1.28515625" customWidth="1"/>
    <col min="13" max="13" width="19.85546875" bestFit="1" customWidth="1"/>
    <col min="14" max="14" width="1.28515625" customWidth="1"/>
    <col min="15" max="15" width="19.5703125" bestFit="1" customWidth="1"/>
    <col min="16" max="16" width="1.28515625" customWidth="1"/>
    <col min="17" max="17" width="22.140625" style="13" customWidth="1"/>
    <col min="18" max="18" width="0.28515625" customWidth="1"/>
    <col min="20" max="20" width="13.85546875" bestFit="1" customWidth="1"/>
    <col min="22" max="22" width="18.28515625" style="22" bestFit="1" customWidth="1"/>
  </cols>
  <sheetData>
    <row r="1" spans="1:20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0" ht="21.75" customHeight="1">
      <c r="A2" s="57" t="s">
        <v>339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0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20" ht="14.45" customHeight="1"/>
    <row r="5" spans="1:20" ht="14.45" customHeight="1">
      <c r="A5" s="36" t="s">
        <v>435</v>
      </c>
      <c r="B5" s="36"/>
      <c r="D5" s="38"/>
      <c r="E5" s="38"/>
      <c r="F5" s="38"/>
      <c r="G5" s="38"/>
      <c r="H5" s="38"/>
      <c r="I5" s="38"/>
      <c r="J5" s="36"/>
      <c r="K5" s="36"/>
      <c r="L5" s="36"/>
      <c r="M5" s="36"/>
      <c r="N5" s="36"/>
      <c r="O5" s="36"/>
      <c r="P5" s="36"/>
      <c r="Q5" s="37"/>
    </row>
    <row r="6" spans="1:20" ht="14.45" customHeight="1">
      <c r="A6" s="39" t="s">
        <v>342</v>
      </c>
      <c r="C6" s="72" t="s">
        <v>358</v>
      </c>
      <c r="D6" s="72"/>
      <c r="E6" s="72"/>
      <c r="F6" s="72"/>
      <c r="G6" s="72"/>
      <c r="H6" s="72"/>
      <c r="I6" s="72"/>
      <c r="K6" s="72" t="s">
        <v>359</v>
      </c>
      <c r="L6" s="72"/>
      <c r="M6" s="72"/>
      <c r="N6" s="72"/>
      <c r="O6" s="72"/>
      <c r="P6" s="72"/>
      <c r="Q6" s="72"/>
    </row>
    <row r="7" spans="1:20" ht="40.5" customHeight="1">
      <c r="A7" s="38"/>
      <c r="C7" s="45" t="s">
        <v>13</v>
      </c>
      <c r="E7" s="45" t="s">
        <v>436</v>
      </c>
      <c r="G7" s="45" t="s">
        <v>437</v>
      </c>
      <c r="I7" s="45" t="s">
        <v>438</v>
      </c>
      <c r="K7" s="45" t="s">
        <v>13</v>
      </c>
      <c r="M7" s="45" t="s">
        <v>436</v>
      </c>
      <c r="O7" s="45" t="s">
        <v>437</v>
      </c>
      <c r="Q7" s="45" t="s">
        <v>438</v>
      </c>
    </row>
    <row r="8" spans="1:20" ht="21.75" customHeight="1">
      <c r="A8" s="6" t="s">
        <v>19</v>
      </c>
      <c r="C8" s="22">
        <v>781614</v>
      </c>
      <c r="D8" s="18"/>
      <c r="E8" s="22">
        <v>486712004</v>
      </c>
      <c r="F8" s="18"/>
      <c r="G8" s="22">
        <f>472367531+20056</f>
        <v>472387587</v>
      </c>
      <c r="H8" s="18"/>
      <c r="I8" s="22">
        <f>E8-G8</f>
        <v>14324417</v>
      </c>
      <c r="J8" s="18"/>
      <c r="K8" s="22">
        <v>781614</v>
      </c>
      <c r="L8" s="18"/>
      <c r="M8" s="22">
        <v>486712004</v>
      </c>
      <c r="N8" s="18"/>
      <c r="O8" s="22">
        <v>472367531</v>
      </c>
      <c r="P8" s="18"/>
      <c r="Q8" s="22">
        <f>M8-O8</f>
        <v>14344473</v>
      </c>
      <c r="R8" s="18"/>
      <c r="S8" s="18"/>
    </row>
    <row r="9" spans="1:20" ht="21.75" customHeight="1">
      <c r="A9" s="6" t="s">
        <v>21</v>
      </c>
      <c r="C9" s="22">
        <v>0</v>
      </c>
      <c r="D9" s="18"/>
      <c r="E9" s="22">
        <v>0</v>
      </c>
      <c r="F9" s="18"/>
      <c r="G9" s="22">
        <v>0</v>
      </c>
      <c r="H9" s="18"/>
      <c r="I9" s="22">
        <f t="shared" ref="I9:I59" si="0">E9-G9</f>
        <v>0</v>
      </c>
      <c r="J9" s="18"/>
      <c r="K9" s="22">
        <v>96678280</v>
      </c>
      <c r="L9" s="18"/>
      <c r="M9" s="22">
        <v>399610236475</v>
      </c>
      <c r="N9" s="18"/>
      <c r="O9" s="22">
        <v>388561513475</v>
      </c>
      <c r="P9" s="18"/>
      <c r="Q9" s="22">
        <f t="shared" ref="Q9:Q59" si="1">M9-O9</f>
        <v>11048723000</v>
      </c>
      <c r="R9" s="18"/>
      <c r="S9" s="18"/>
    </row>
    <row r="10" spans="1:20" ht="21.75" customHeight="1">
      <c r="A10" s="6" t="s">
        <v>366</v>
      </c>
      <c r="C10" s="22">
        <v>0</v>
      </c>
      <c r="D10" s="18"/>
      <c r="E10" s="22">
        <v>0</v>
      </c>
      <c r="F10" s="18"/>
      <c r="G10" s="22">
        <v>0</v>
      </c>
      <c r="H10" s="18"/>
      <c r="I10" s="22">
        <f t="shared" si="0"/>
        <v>0</v>
      </c>
      <c r="J10" s="18"/>
      <c r="K10" s="22">
        <v>132690289</v>
      </c>
      <c r="L10" s="18"/>
      <c r="M10" s="22">
        <v>408515581705</v>
      </c>
      <c r="N10" s="18"/>
      <c r="O10" s="22">
        <v>396160156604</v>
      </c>
      <c r="P10" s="18"/>
      <c r="Q10" s="22">
        <f t="shared" si="1"/>
        <v>12355425101</v>
      </c>
      <c r="R10" s="18"/>
      <c r="S10" s="18"/>
    </row>
    <row r="11" spans="1:20" ht="21.75" customHeight="1">
      <c r="A11" s="6" t="s">
        <v>24</v>
      </c>
      <c r="C11" s="22">
        <v>0</v>
      </c>
      <c r="D11" s="18"/>
      <c r="E11" s="22">
        <v>0</v>
      </c>
      <c r="F11" s="18"/>
      <c r="G11" s="22">
        <v>0</v>
      </c>
      <c r="H11" s="18"/>
      <c r="I11" s="22">
        <f t="shared" si="0"/>
        <v>0</v>
      </c>
      <c r="J11" s="18"/>
      <c r="K11" s="22">
        <v>56900000</v>
      </c>
      <c r="L11" s="18"/>
      <c r="M11" s="22">
        <v>252762064637</v>
      </c>
      <c r="N11" s="18"/>
      <c r="O11" s="22">
        <v>243960280857</v>
      </c>
      <c r="P11" s="18"/>
      <c r="Q11" s="22">
        <f t="shared" si="1"/>
        <v>8801783780</v>
      </c>
      <c r="R11" s="18"/>
      <c r="S11" s="18"/>
    </row>
    <row r="12" spans="1:20" ht="21.75" customHeight="1">
      <c r="A12" s="6" t="s">
        <v>28</v>
      </c>
      <c r="C12" s="22">
        <v>0</v>
      </c>
      <c r="D12" s="18"/>
      <c r="E12" s="22">
        <v>0</v>
      </c>
      <c r="F12" s="18"/>
      <c r="G12" s="22">
        <v>0</v>
      </c>
      <c r="H12" s="18"/>
      <c r="I12" s="22">
        <f t="shared" si="0"/>
        <v>0</v>
      </c>
      <c r="J12" s="18"/>
      <c r="K12" s="22">
        <v>30000000</v>
      </c>
      <c r="L12" s="18"/>
      <c r="M12" s="22">
        <v>138856856824</v>
      </c>
      <c r="N12" s="18"/>
      <c r="O12" s="22">
        <v>134333848530</v>
      </c>
      <c r="P12" s="18"/>
      <c r="Q12" s="22">
        <f t="shared" si="1"/>
        <v>4523008294</v>
      </c>
      <c r="R12" s="18"/>
      <c r="S12" s="18"/>
      <c r="T12" s="33"/>
    </row>
    <row r="13" spans="1:20" ht="21.75" customHeight="1">
      <c r="A13" s="6" t="s">
        <v>30</v>
      </c>
      <c r="C13" s="22">
        <v>17500000</v>
      </c>
      <c r="D13" s="18"/>
      <c r="E13" s="22">
        <v>138173190000</v>
      </c>
      <c r="F13" s="18"/>
      <c r="G13" s="22">
        <v>136508068118</v>
      </c>
      <c r="H13" s="18"/>
      <c r="I13" s="22">
        <f t="shared" si="0"/>
        <v>1665121882</v>
      </c>
      <c r="J13" s="18"/>
      <c r="K13" s="22">
        <v>53313680</v>
      </c>
      <c r="L13" s="18"/>
      <c r="M13" s="22">
        <v>388347199585</v>
      </c>
      <c r="N13" s="18"/>
      <c r="O13" s="22">
        <v>387834206518</v>
      </c>
      <c r="P13" s="18"/>
      <c r="Q13" s="22">
        <f t="shared" si="1"/>
        <v>512993067</v>
      </c>
      <c r="R13" s="18"/>
      <c r="S13" s="18"/>
    </row>
    <row r="14" spans="1:20" ht="21.75" customHeight="1">
      <c r="A14" s="6" t="s">
        <v>372</v>
      </c>
      <c r="C14" s="22">
        <v>0</v>
      </c>
      <c r="D14" s="18"/>
      <c r="E14" s="22">
        <v>0</v>
      </c>
      <c r="F14" s="18"/>
      <c r="G14" s="22">
        <v>0</v>
      </c>
      <c r="H14" s="18"/>
      <c r="I14" s="22">
        <f t="shared" si="0"/>
        <v>0</v>
      </c>
      <c r="J14" s="18"/>
      <c r="K14" s="22">
        <v>141003569</v>
      </c>
      <c r="L14" s="18"/>
      <c r="M14" s="22">
        <v>283183216400</v>
      </c>
      <c r="N14" s="18"/>
      <c r="O14" s="22">
        <v>283026433151</v>
      </c>
      <c r="P14" s="18"/>
      <c r="Q14" s="22">
        <f t="shared" si="1"/>
        <v>156783249</v>
      </c>
      <c r="R14" s="18"/>
      <c r="S14" s="18"/>
    </row>
    <row r="15" spans="1:20" ht="21.75" customHeight="1">
      <c r="A15" s="6" t="s">
        <v>369</v>
      </c>
      <c r="C15" s="22">
        <v>0</v>
      </c>
      <c r="D15" s="18"/>
      <c r="E15" s="22">
        <v>0</v>
      </c>
      <c r="F15" s="18"/>
      <c r="G15" s="22">
        <v>0</v>
      </c>
      <c r="H15" s="18"/>
      <c r="I15" s="22">
        <f t="shared" si="0"/>
        <v>0</v>
      </c>
      <c r="J15" s="18"/>
      <c r="K15" s="22">
        <v>6762922</v>
      </c>
      <c r="L15" s="18"/>
      <c r="M15" s="22">
        <v>68377008809</v>
      </c>
      <c r="N15" s="18"/>
      <c r="O15" s="22">
        <v>66307749370</v>
      </c>
      <c r="P15" s="18"/>
      <c r="Q15" s="22">
        <f t="shared" si="1"/>
        <v>2069259439</v>
      </c>
      <c r="R15" s="18"/>
      <c r="S15" s="18"/>
      <c r="T15" s="33"/>
    </row>
    <row r="16" spans="1:20" ht="21.75" customHeight="1">
      <c r="A16" s="6" t="s">
        <v>54</v>
      </c>
      <c r="C16" s="22">
        <v>1455829</v>
      </c>
      <c r="D16" s="18"/>
      <c r="E16" s="22">
        <v>8512299962</v>
      </c>
      <c r="F16" s="18"/>
      <c r="G16" s="22">
        <v>8504545624</v>
      </c>
      <c r="H16" s="18"/>
      <c r="I16" s="22">
        <f t="shared" si="0"/>
        <v>7754338</v>
      </c>
      <c r="J16" s="18"/>
      <c r="K16" s="22">
        <v>1455829</v>
      </c>
      <c r="L16" s="18"/>
      <c r="M16" s="22">
        <v>8512299962</v>
      </c>
      <c r="N16" s="18"/>
      <c r="O16" s="22">
        <v>8504545624</v>
      </c>
      <c r="P16" s="18"/>
      <c r="Q16" s="22">
        <f t="shared" si="1"/>
        <v>7754338</v>
      </c>
      <c r="R16" s="18"/>
      <c r="S16" s="18"/>
    </row>
    <row r="17" spans="1:20" ht="21.75" customHeight="1">
      <c r="A17" s="6" t="s">
        <v>370</v>
      </c>
      <c r="C17" s="22">
        <v>0</v>
      </c>
      <c r="D17" s="18"/>
      <c r="E17" s="22">
        <v>0</v>
      </c>
      <c r="F17" s="18"/>
      <c r="G17" s="22">
        <v>0</v>
      </c>
      <c r="H17" s="18"/>
      <c r="I17" s="22">
        <f t="shared" si="0"/>
        <v>0</v>
      </c>
      <c r="J17" s="18"/>
      <c r="K17" s="22">
        <v>8800000</v>
      </c>
      <c r="L17" s="18"/>
      <c r="M17" s="22">
        <v>13098618971</v>
      </c>
      <c r="N17" s="18"/>
      <c r="O17" s="22">
        <v>12736711534</v>
      </c>
      <c r="P17" s="18"/>
      <c r="Q17" s="22">
        <f t="shared" si="1"/>
        <v>361907437</v>
      </c>
      <c r="R17" s="18"/>
      <c r="S17" s="18"/>
    </row>
    <row r="18" spans="1:20" ht="21.75" customHeight="1">
      <c r="A18" s="6" t="s">
        <v>371</v>
      </c>
      <c r="C18" s="22">
        <v>0</v>
      </c>
      <c r="D18" s="18"/>
      <c r="E18" s="22">
        <v>0</v>
      </c>
      <c r="F18" s="18"/>
      <c r="G18" s="22">
        <v>0</v>
      </c>
      <c r="H18" s="18"/>
      <c r="I18" s="22">
        <f t="shared" si="0"/>
        <v>0</v>
      </c>
      <c r="J18" s="18"/>
      <c r="K18" s="22">
        <v>7187229</v>
      </c>
      <c r="L18" s="18"/>
      <c r="M18" s="22">
        <v>14360374740</v>
      </c>
      <c r="N18" s="18"/>
      <c r="O18" s="22">
        <v>13965100295</v>
      </c>
      <c r="P18" s="18"/>
      <c r="Q18" s="22">
        <f t="shared" si="1"/>
        <v>395274445</v>
      </c>
      <c r="R18" s="18"/>
      <c r="S18" s="18"/>
    </row>
    <row r="19" spans="1:20" ht="21.75" customHeight="1">
      <c r="A19" s="6" t="s">
        <v>34</v>
      </c>
      <c r="C19" s="22">
        <v>40594934</v>
      </c>
      <c r="D19" s="18"/>
      <c r="E19" s="22">
        <v>412311950654</v>
      </c>
      <c r="F19" s="18"/>
      <c r="G19" s="22">
        <v>414522149425</v>
      </c>
      <c r="H19" s="18"/>
      <c r="I19" s="22">
        <f t="shared" si="0"/>
        <v>-2210198771</v>
      </c>
      <c r="J19" s="18"/>
      <c r="K19" s="22">
        <v>110594934</v>
      </c>
      <c r="L19" s="18"/>
      <c r="M19" s="22">
        <v>1145410904861</v>
      </c>
      <c r="N19" s="18"/>
      <c r="O19" s="22">
        <v>1123887167288</v>
      </c>
      <c r="P19" s="18"/>
      <c r="Q19" s="22">
        <f t="shared" si="1"/>
        <v>21523737573</v>
      </c>
      <c r="R19" s="18"/>
      <c r="S19" s="18"/>
    </row>
    <row r="20" spans="1:20" ht="21.75" customHeight="1">
      <c r="A20" s="6" t="s">
        <v>35</v>
      </c>
      <c r="C20" s="22">
        <v>0</v>
      </c>
      <c r="D20" s="18"/>
      <c r="E20" s="22">
        <v>0</v>
      </c>
      <c r="F20" s="18"/>
      <c r="G20" s="22">
        <v>0</v>
      </c>
      <c r="H20" s="18"/>
      <c r="I20" s="22">
        <f t="shared" si="0"/>
        <v>0</v>
      </c>
      <c r="J20" s="18"/>
      <c r="K20" s="22">
        <v>28456468</v>
      </c>
      <c r="L20" s="18"/>
      <c r="M20" s="22">
        <v>187085429117</v>
      </c>
      <c r="N20" s="18"/>
      <c r="O20" s="22">
        <v>182584349423</v>
      </c>
      <c r="P20" s="18"/>
      <c r="Q20" s="22">
        <f t="shared" si="1"/>
        <v>4501079694</v>
      </c>
      <c r="R20" s="18"/>
      <c r="S20" s="18"/>
    </row>
    <row r="21" spans="1:20" ht="21.75" customHeight="1">
      <c r="A21" s="6" t="s">
        <v>38</v>
      </c>
      <c r="C21" s="22">
        <v>0</v>
      </c>
      <c r="D21" s="18"/>
      <c r="E21" s="22">
        <v>0</v>
      </c>
      <c r="F21" s="18"/>
      <c r="G21" s="22">
        <v>0</v>
      </c>
      <c r="H21" s="18"/>
      <c r="I21" s="22">
        <f t="shared" si="0"/>
        <v>0</v>
      </c>
      <c r="J21" s="18"/>
      <c r="K21" s="22">
        <v>17758769</v>
      </c>
      <c r="L21" s="18"/>
      <c r="M21" s="22">
        <f>245910774486</f>
        <v>245910774486</v>
      </c>
      <c r="N21" s="18"/>
      <c r="O21" s="22">
        <v>238648852477</v>
      </c>
      <c r="P21" s="18"/>
      <c r="Q21" s="22">
        <f t="shared" si="1"/>
        <v>7261922009</v>
      </c>
      <c r="R21" s="18"/>
      <c r="S21" s="18"/>
    </row>
    <row r="22" spans="1:20" ht="21.75" customHeight="1">
      <c r="A22" s="6" t="s">
        <v>43</v>
      </c>
      <c r="C22" s="22">
        <v>0</v>
      </c>
      <c r="D22" s="18"/>
      <c r="E22" s="22">
        <v>0</v>
      </c>
      <c r="F22" s="18"/>
      <c r="G22" s="22">
        <v>0</v>
      </c>
      <c r="H22" s="18"/>
      <c r="I22" s="22">
        <f t="shared" si="0"/>
        <v>0</v>
      </c>
      <c r="J22" s="18"/>
      <c r="K22" s="22">
        <v>8600000</v>
      </c>
      <c r="L22" s="18"/>
      <c r="M22" s="22">
        <v>99680567560</v>
      </c>
      <c r="N22" s="18"/>
      <c r="O22" s="22">
        <v>96779728664</v>
      </c>
      <c r="P22" s="18"/>
      <c r="Q22" s="22">
        <f t="shared" si="1"/>
        <v>2900838896</v>
      </c>
      <c r="R22" s="18"/>
      <c r="S22" s="18"/>
    </row>
    <row r="23" spans="1:20" ht="21.75" customHeight="1">
      <c r="A23" s="6" t="s">
        <v>44</v>
      </c>
      <c r="C23" s="22">
        <v>13000000</v>
      </c>
      <c r="D23" s="18"/>
      <c r="E23" s="22">
        <f>39319014072-39878326</f>
        <v>39279135746</v>
      </c>
      <c r="F23" s="18"/>
      <c r="G23" s="22">
        <v>38983268021</v>
      </c>
      <c r="H23" s="18"/>
      <c r="I23" s="22">
        <f t="shared" si="0"/>
        <v>295867725</v>
      </c>
      <c r="J23" s="18"/>
      <c r="K23" s="22">
        <v>13000000</v>
      </c>
      <c r="L23" s="18"/>
      <c r="M23" s="22">
        <f>39319014072-39878326</f>
        <v>39279135746</v>
      </c>
      <c r="N23" s="18"/>
      <c r="O23" s="22">
        <v>38983268021</v>
      </c>
      <c r="P23" s="18"/>
      <c r="Q23" s="22">
        <f t="shared" si="1"/>
        <v>295867725</v>
      </c>
      <c r="R23" s="18"/>
      <c r="S23" s="18"/>
    </row>
    <row r="24" spans="1:20" ht="21.75" customHeight="1">
      <c r="A24" s="6" t="s">
        <v>367</v>
      </c>
      <c r="C24" s="22">
        <v>0</v>
      </c>
      <c r="D24" s="18"/>
      <c r="E24" s="22">
        <v>0</v>
      </c>
      <c r="F24" s="18"/>
      <c r="G24" s="22">
        <v>0</v>
      </c>
      <c r="H24" s="18"/>
      <c r="I24" s="22">
        <f t="shared" si="0"/>
        <v>0</v>
      </c>
      <c r="J24" s="18"/>
      <c r="K24" s="22">
        <v>26300000</v>
      </c>
      <c r="L24" s="18"/>
      <c r="M24" s="22">
        <v>99182919055</v>
      </c>
      <c r="N24" s="18"/>
      <c r="O24" s="22">
        <v>95998496849</v>
      </c>
      <c r="P24" s="18"/>
      <c r="Q24" s="22">
        <f t="shared" si="1"/>
        <v>3184422206</v>
      </c>
      <c r="R24" s="18"/>
      <c r="S24" s="18"/>
    </row>
    <row r="25" spans="1:20" ht="21.75" customHeight="1">
      <c r="A25" s="6" t="s">
        <v>368</v>
      </c>
      <c r="C25" s="22">
        <v>0</v>
      </c>
      <c r="D25" s="18"/>
      <c r="E25" s="22">
        <v>0</v>
      </c>
      <c r="F25" s="18"/>
      <c r="G25" s="22">
        <v>0</v>
      </c>
      <c r="H25" s="18"/>
      <c r="I25" s="22">
        <f t="shared" si="0"/>
        <v>0</v>
      </c>
      <c r="J25" s="18"/>
      <c r="K25" s="22">
        <v>257511534</v>
      </c>
      <c r="L25" s="18"/>
      <c r="M25" s="22">
        <v>262021746485</v>
      </c>
      <c r="N25" s="18"/>
      <c r="O25" s="22">
        <v>254236264760</v>
      </c>
      <c r="P25" s="18"/>
      <c r="Q25" s="22">
        <f t="shared" si="1"/>
        <v>7785481725</v>
      </c>
      <c r="R25" s="18"/>
      <c r="S25" s="18"/>
    </row>
    <row r="26" spans="1:20" ht="21.75" customHeight="1">
      <c r="A26" s="6" t="s">
        <v>364</v>
      </c>
      <c r="C26" s="22">
        <v>0</v>
      </c>
      <c r="D26" s="18"/>
      <c r="E26" s="22">
        <v>0</v>
      </c>
      <c r="F26" s="18"/>
      <c r="G26" s="22">
        <v>0</v>
      </c>
      <c r="H26" s="18"/>
      <c r="I26" s="22">
        <f t="shared" si="0"/>
        <v>0</v>
      </c>
      <c r="J26" s="18"/>
      <c r="K26" s="22">
        <v>119000000</v>
      </c>
      <c r="L26" s="18"/>
      <c r="M26" s="22">
        <v>132672652836</v>
      </c>
      <c r="N26" s="18"/>
      <c r="O26" s="22">
        <v>130929118139</v>
      </c>
      <c r="P26" s="18"/>
      <c r="Q26" s="22">
        <f t="shared" si="1"/>
        <v>1743534697</v>
      </c>
      <c r="R26" s="18"/>
      <c r="S26" s="18"/>
    </row>
    <row r="27" spans="1:20" ht="21.75" customHeight="1">
      <c r="A27" s="6" t="s">
        <v>365</v>
      </c>
      <c r="C27" s="22">
        <v>0</v>
      </c>
      <c r="D27" s="18"/>
      <c r="E27" s="22">
        <v>0</v>
      </c>
      <c r="F27" s="18"/>
      <c r="G27" s="22">
        <v>0</v>
      </c>
      <c r="H27" s="18"/>
      <c r="I27" s="22">
        <f t="shared" si="0"/>
        <v>0</v>
      </c>
      <c r="J27" s="18"/>
      <c r="K27" s="22">
        <v>45860124</v>
      </c>
      <c r="L27" s="18"/>
      <c r="M27" s="22">
        <v>131628963542</v>
      </c>
      <c r="N27" s="18"/>
      <c r="O27" s="22">
        <v>127743945848</v>
      </c>
      <c r="P27" s="18"/>
      <c r="Q27" s="22">
        <f t="shared" si="1"/>
        <v>3885017694</v>
      </c>
      <c r="R27" s="18"/>
      <c r="S27" s="18"/>
    </row>
    <row r="28" spans="1:20" ht="21.75" customHeight="1">
      <c r="A28" s="6" t="s">
        <v>47</v>
      </c>
      <c r="C28" s="22">
        <v>0</v>
      </c>
      <c r="D28" s="18"/>
      <c r="E28" s="22">
        <v>0</v>
      </c>
      <c r="F28" s="18"/>
      <c r="G28" s="22">
        <v>0</v>
      </c>
      <c r="H28" s="18"/>
      <c r="I28" s="22">
        <f t="shared" si="0"/>
        <v>0</v>
      </c>
      <c r="J28" s="18"/>
      <c r="K28" s="22">
        <v>7505000</v>
      </c>
      <c r="L28" s="18"/>
      <c r="M28" s="22">
        <v>100343359723</v>
      </c>
      <c r="N28" s="18"/>
      <c r="O28" s="22">
        <v>97416517731</v>
      </c>
      <c r="P28" s="18"/>
      <c r="Q28" s="22">
        <f t="shared" si="1"/>
        <v>2926841992</v>
      </c>
      <c r="R28" s="18"/>
      <c r="S28" s="18"/>
    </row>
    <row r="29" spans="1:20" ht="21.75" customHeight="1">
      <c r="A29" s="6" t="s">
        <v>50</v>
      </c>
      <c r="C29" s="22">
        <v>0</v>
      </c>
      <c r="D29" s="18"/>
      <c r="E29" s="22">
        <v>0</v>
      </c>
      <c r="F29" s="18"/>
      <c r="G29" s="22">
        <v>0</v>
      </c>
      <c r="H29" s="18"/>
      <c r="I29" s="22">
        <f t="shared" si="0"/>
        <v>0</v>
      </c>
      <c r="J29" s="18"/>
      <c r="K29" s="22">
        <v>9348000</v>
      </c>
      <c r="L29" s="18"/>
      <c r="M29" s="22">
        <v>99429477517</v>
      </c>
      <c r="N29" s="18"/>
      <c r="O29" s="22">
        <v>96532100515</v>
      </c>
      <c r="P29" s="18"/>
      <c r="Q29" s="22">
        <f t="shared" si="1"/>
        <v>2897377002</v>
      </c>
      <c r="R29" s="18"/>
      <c r="S29" s="18"/>
    </row>
    <row r="30" spans="1:20" ht="21.75" customHeight="1">
      <c r="A30" s="6" t="s">
        <v>125</v>
      </c>
      <c r="C30" s="22">
        <v>5000</v>
      </c>
      <c r="D30" s="18"/>
      <c r="E30" s="22">
        <v>4749139063</v>
      </c>
      <c r="F30" s="18"/>
      <c r="G30" s="22">
        <v>4499184375</v>
      </c>
      <c r="H30" s="18"/>
      <c r="I30" s="22">
        <f t="shared" si="0"/>
        <v>249954688</v>
      </c>
      <c r="J30" s="18"/>
      <c r="K30" s="22">
        <v>5000</v>
      </c>
      <c r="L30" s="18"/>
      <c r="M30" s="22">
        <v>4749139063</v>
      </c>
      <c r="N30" s="18"/>
      <c r="O30" s="22">
        <v>4499184375</v>
      </c>
      <c r="P30" s="18"/>
      <c r="Q30" s="22">
        <f t="shared" si="1"/>
        <v>249954688</v>
      </c>
      <c r="R30" s="18"/>
      <c r="S30" s="18"/>
    </row>
    <row r="31" spans="1:20" ht="21.75" customHeight="1">
      <c r="A31" s="6" t="s">
        <v>382</v>
      </c>
      <c r="C31" s="22">
        <v>0</v>
      </c>
      <c r="D31" s="18"/>
      <c r="E31" s="22">
        <v>0</v>
      </c>
      <c r="F31" s="18"/>
      <c r="G31" s="22">
        <v>0</v>
      </c>
      <c r="H31" s="18"/>
      <c r="I31" s="22">
        <f t="shared" si="0"/>
        <v>0</v>
      </c>
      <c r="J31" s="18"/>
      <c r="K31" s="22">
        <v>3479886</v>
      </c>
      <c r="L31" s="18"/>
      <c r="M31" s="22">
        <v>2714717757119</v>
      </c>
      <c r="N31" s="18"/>
      <c r="O31" s="22">
        <v>2833923003060</v>
      </c>
      <c r="P31" s="18"/>
      <c r="Q31" s="22">
        <f t="shared" si="1"/>
        <v>-119205245941</v>
      </c>
      <c r="R31" s="18"/>
      <c r="S31" s="18"/>
      <c r="T31" s="33"/>
    </row>
    <row r="32" spans="1:20" ht="21.75" customHeight="1">
      <c r="A32" s="6" t="s">
        <v>133</v>
      </c>
      <c r="C32" s="22">
        <v>100000</v>
      </c>
      <c r="D32" s="18"/>
      <c r="E32" s="22">
        <v>94984531250</v>
      </c>
      <c r="F32" s="18"/>
      <c r="G32" s="22">
        <v>89983687500</v>
      </c>
      <c r="H32" s="18"/>
      <c r="I32" s="22">
        <f t="shared" si="0"/>
        <v>5000843750</v>
      </c>
      <c r="J32" s="18"/>
      <c r="K32" s="22">
        <v>100000</v>
      </c>
      <c r="L32" s="18"/>
      <c r="M32" s="22">
        <v>94984531250</v>
      </c>
      <c r="N32" s="18"/>
      <c r="O32" s="22">
        <v>89983687500</v>
      </c>
      <c r="P32" s="18"/>
      <c r="Q32" s="22">
        <f t="shared" si="1"/>
        <v>5000843750</v>
      </c>
      <c r="R32" s="18"/>
      <c r="S32" s="18"/>
    </row>
    <row r="33" spans="1:20" ht="21.75" customHeight="1">
      <c r="A33" s="6" t="s">
        <v>385</v>
      </c>
      <c r="C33" s="22">
        <v>0</v>
      </c>
      <c r="D33" s="18"/>
      <c r="E33" s="22">
        <v>0</v>
      </c>
      <c r="F33" s="18"/>
      <c r="G33" s="22">
        <v>0</v>
      </c>
      <c r="H33" s="18"/>
      <c r="I33" s="22">
        <f t="shared" si="0"/>
        <v>0</v>
      </c>
      <c r="J33" s="18"/>
      <c r="K33" s="22">
        <v>1003700</v>
      </c>
      <c r="L33" s="18"/>
      <c r="M33" s="22">
        <v>1003700000000</v>
      </c>
      <c r="N33" s="18"/>
      <c r="O33" s="22">
        <v>992138184354</v>
      </c>
      <c r="P33" s="18"/>
      <c r="Q33" s="22">
        <f t="shared" si="1"/>
        <v>11561815646</v>
      </c>
      <c r="R33" s="18"/>
      <c r="S33" s="18"/>
      <c r="T33" s="33"/>
    </row>
    <row r="34" spans="1:20" ht="21.75" customHeight="1">
      <c r="A34" s="6" t="s">
        <v>386</v>
      </c>
      <c r="C34" s="22">
        <v>0</v>
      </c>
      <c r="D34" s="18"/>
      <c r="E34" s="22">
        <v>0</v>
      </c>
      <c r="F34" s="18"/>
      <c r="G34" s="22">
        <v>0</v>
      </c>
      <c r="H34" s="18"/>
      <c r="I34" s="22">
        <f t="shared" si="0"/>
        <v>0</v>
      </c>
      <c r="J34" s="18"/>
      <c r="K34" s="22">
        <v>30500</v>
      </c>
      <c r="L34" s="18"/>
      <c r="M34" s="22">
        <v>30500000000</v>
      </c>
      <c r="N34" s="18"/>
      <c r="O34" s="22">
        <v>29778461675</v>
      </c>
      <c r="P34" s="18"/>
      <c r="Q34" s="22">
        <f t="shared" si="1"/>
        <v>721538325</v>
      </c>
      <c r="R34" s="18"/>
      <c r="S34" s="18"/>
    </row>
    <row r="35" spans="1:20" ht="21.75" customHeight="1">
      <c r="A35" s="6" t="s">
        <v>107</v>
      </c>
      <c r="C35" s="22">
        <v>100</v>
      </c>
      <c r="D35" s="18"/>
      <c r="E35" s="22">
        <v>470698597</v>
      </c>
      <c r="F35" s="18"/>
      <c r="G35" s="22">
        <v>459327645</v>
      </c>
      <c r="H35" s="18"/>
      <c r="I35" s="22">
        <f t="shared" si="0"/>
        <v>11370952</v>
      </c>
      <c r="J35" s="18"/>
      <c r="K35" s="22">
        <v>100</v>
      </c>
      <c r="L35" s="18"/>
      <c r="M35" s="22">
        <v>470698597</v>
      </c>
      <c r="N35" s="18"/>
      <c r="O35" s="22">
        <v>459327645</v>
      </c>
      <c r="P35" s="18"/>
      <c r="Q35" s="22">
        <f t="shared" si="1"/>
        <v>11370952</v>
      </c>
      <c r="R35" s="18"/>
      <c r="S35" s="18"/>
    </row>
    <row r="36" spans="1:20" ht="21.75" customHeight="1">
      <c r="A36" s="6" t="s">
        <v>110</v>
      </c>
      <c r="C36" s="22">
        <v>100</v>
      </c>
      <c r="D36" s="18"/>
      <c r="E36" s="22">
        <v>179638870</v>
      </c>
      <c r="F36" s="18"/>
      <c r="G36" s="22">
        <v>175393829</v>
      </c>
      <c r="H36" s="18"/>
      <c r="I36" s="22">
        <f t="shared" si="0"/>
        <v>4245041</v>
      </c>
      <c r="J36" s="18"/>
      <c r="K36" s="22">
        <v>32500</v>
      </c>
      <c r="L36" s="18"/>
      <c r="M36" s="22">
        <v>57922335044</v>
      </c>
      <c r="N36" s="18"/>
      <c r="O36" s="22">
        <v>57002994356</v>
      </c>
      <c r="P36" s="18"/>
      <c r="Q36" s="22">
        <f t="shared" si="1"/>
        <v>919340688</v>
      </c>
      <c r="R36" s="18"/>
      <c r="S36" s="18"/>
    </row>
    <row r="37" spans="1:20" ht="21.75" customHeight="1">
      <c r="A37" s="6" t="s">
        <v>78</v>
      </c>
      <c r="C37" s="22">
        <v>60000</v>
      </c>
      <c r="D37" s="18"/>
      <c r="E37" s="22">
        <v>8587012369</v>
      </c>
      <c r="F37" s="18"/>
      <c r="G37" s="22">
        <v>8494729377</v>
      </c>
      <c r="H37" s="18"/>
      <c r="I37" s="22">
        <f t="shared" si="0"/>
        <v>92282992</v>
      </c>
      <c r="J37" s="18"/>
      <c r="K37" s="22">
        <v>60000</v>
      </c>
      <c r="L37" s="18"/>
      <c r="M37" s="22">
        <v>8587012369</v>
      </c>
      <c r="N37" s="18"/>
      <c r="O37" s="22">
        <v>8494729377</v>
      </c>
      <c r="P37" s="18"/>
      <c r="Q37" s="22">
        <f t="shared" si="1"/>
        <v>92282992</v>
      </c>
      <c r="R37" s="18"/>
      <c r="S37" s="18"/>
    </row>
    <row r="38" spans="1:20" ht="21.75" customHeight="1">
      <c r="A38" s="6" t="s">
        <v>79</v>
      </c>
      <c r="C38" s="22">
        <v>10000000</v>
      </c>
      <c r="D38" s="18"/>
      <c r="E38" s="22">
        <v>125850375000</v>
      </c>
      <c r="F38" s="18"/>
      <c r="G38" s="22">
        <f>124222564284+1028019844</f>
        <v>125250584128</v>
      </c>
      <c r="H38" s="18"/>
      <c r="I38" s="22">
        <f t="shared" si="0"/>
        <v>599790872</v>
      </c>
      <c r="J38" s="18"/>
      <c r="K38" s="22">
        <v>10000000</v>
      </c>
      <c r="L38" s="18"/>
      <c r="M38" s="22">
        <v>125850375000</v>
      </c>
      <c r="N38" s="18"/>
      <c r="O38" s="22">
        <v>124222564284</v>
      </c>
      <c r="P38" s="18"/>
      <c r="Q38" s="22">
        <f t="shared" si="1"/>
        <v>1627810716</v>
      </c>
      <c r="R38" s="18"/>
      <c r="S38" s="18"/>
    </row>
    <row r="39" spans="1:20" ht="21.75" customHeight="1">
      <c r="A39" s="6" t="s">
        <v>377</v>
      </c>
      <c r="C39" s="22">
        <v>0</v>
      </c>
      <c r="D39" s="18"/>
      <c r="E39" s="22">
        <v>0</v>
      </c>
      <c r="F39" s="18"/>
      <c r="G39" s="22">
        <v>0</v>
      </c>
      <c r="H39" s="18"/>
      <c r="I39" s="22">
        <f t="shared" si="0"/>
        <v>0</v>
      </c>
      <c r="J39" s="18"/>
      <c r="K39" s="22">
        <v>10000000</v>
      </c>
      <c r="L39" s="18"/>
      <c r="M39" s="22">
        <v>94437721900</v>
      </c>
      <c r="N39" s="18"/>
      <c r="O39" s="22">
        <v>93444631737</v>
      </c>
      <c r="P39" s="18"/>
      <c r="Q39" s="22">
        <f t="shared" si="1"/>
        <v>993090163</v>
      </c>
      <c r="R39" s="18"/>
      <c r="S39" s="18"/>
    </row>
    <row r="40" spans="1:20" ht="21.75" customHeight="1">
      <c r="A40" s="6" t="s">
        <v>83</v>
      </c>
      <c r="C40" s="22">
        <v>11548488</v>
      </c>
      <c r="D40" s="18"/>
      <c r="E40" s="22">
        <v>1036224928974</v>
      </c>
      <c r="F40" s="18"/>
      <c r="G40" s="22">
        <v>1033150595167</v>
      </c>
      <c r="H40" s="18"/>
      <c r="I40" s="22">
        <f t="shared" si="0"/>
        <v>3074333807</v>
      </c>
      <c r="J40" s="18"/>
      <c r="K40" s="22">
        <v>12098991</v>
      </c>
      <c r="L40" s="18"/>
      <c r="M40" s="22">
        <v>1081756809737</v>
      </c>
      <c r="N40" s="18"/>
      <c r="O40" s="22">
        <v>1077795157327</v>
      </c>
      <c r="P40" s="18"/>
      <c r="Q40" s="22">
        <f t="shared" si="1"/>
        <v>3961652410</v>
      </c>
      <c r="R40" s="18"/>
      <c r="S40" s="18"/>
    </row>
    <row r="41" spans="1:20" ht="21.75" customHeight="1">
      <c r="A41" s="6" t="s">
        <v>376</v>
      </c>
      <c r="C41" s="22">
        <v>0</v>
      </c>
      <c r="D41" s="18"/>
      <c r="E41" s="22">
        <v>0</v>
      </c>
      <c r="F41" s="18"/>
      <c r="G41" s="22">
        <v>0</v>
      </c>
      <c r="H41" s="18"/>
      <c r="I41" s="22">
        <f t="shared" si="0"/>
        <v>0</v>
      </c>
      <c r="J41" s="18"/>
      <c r="K41" s="22">
        <v>1648597</v>
      </c>
      <c r="L41" s="18"/>
      <c r="M41" s="22">
        <v>17790290913</v>
      </c>
      <c r="N41" s="18"/>
      <c r="O41" s="22">
        <v>17204890831</v>
      </c>
      <c r="P41" s="18"/>
      <c r="Q41" s="22">
        <f t="shared" si="1"/>
        <v>585400082</v>
      </c>
      <c r="R41" s="18"/>
      <c r="S41" s="18"/>
    </row>
    <row r="42" spans="1:20" ht="21.75" customHeight="1">
      <c r="A42" s="6" t="s">
        <v>87</v>
      </c>
      <c r="C42" s="22">
        <v>1000000</v>
      </c>
      <c r="D42" s="18"/>
      <c r="E42" s="22">
        <v>329201092086</v>
      </c>
      <c r="F42" s="18"/>
      <c r="G42" s="22">
        <v>318253119613</v>
      </c>
      <c r="H42" s="18"/>
      <c r="I42" s="22">
        <f t="shared" si="0"/>
        <v>10947972473</v>
      </c>
      <c r="J42" s="18"/>
      <c r="K42" s="22">
        <v>1000000</v>
      </c>
      <c r="L42" s="18"/>
      <c r="M42" s="22">
        <v>329201092086</v>
      </c>
      <c r="N42" s="18"/>
      <c r="O42" s="22">
        <v>318253119613</v>
      </c>
      <c r="P42" s="18"/>
      <c r="Q42" s="22">
        <f t="shared" si="1"/>
        <v>10947972473</v>
      </c>
      <c r="R42" s="18"/>
      <c r="S42" s="18"/>
    </row>
    <row r="43" spans="1:20" ht="21.75" customHeight="1">
      <c r="A43" s="6" t="s">
        <v>384</v>
      </c>
      <c r="C43" s="22">
        <v>0</v>
      </c>
      <c r="D43" s="18"/>
      <c r="E43" s="22">
        <v>0</v>
      </c>
      <c r="F43" s="18"/>
      <c r="G43" s="22">
        <v>0</v>
      </c>
      <c r="H43" s="18"/>
      <c r="I43" s="22">
        <f t="shared" si="0"/>
        <v>0</v>
      </c>
      <c r="J43" s="18"/>
      <c r="K43" s="22">
        <v>8000000</v>
      </c>
      <c r="L43" s="18"/>
      <c r="M43" s="22">
        <v>6664309594074</v>
      </c>
      <c r="N43" s="18"/>
      <c r="O43" s="22">
        <v>7198695000000</v>
      </c>
      <c r="P43" s="18"/>
      <c r="Q43" s="22">
        <f t="shared" si="1"/>
        <v>-534385405926</v>
      </c>
      <c r="R43" s="18"/>
      <c r="S43" s="18"/>
    </row>
    <row r="44" spans="1:20" ht="21.75" customHeight="1">
      <c r="A44" s="6" t="s">
        <v>213</v>
      </c>
      <c r="C44" s="22">
        <v>0</v>
      </c>
      <c r="D44" s="18"/>
      <c r="E44" s="22">
        <v>0</v>
      </c>
      <c r="F44" s="18"/>
      <c r="G44" s="22">
        <v>0</v>
      </c>
      <c r="H44" s="18"/>
      <c r="I44" s="22">
        <f t="shared" si="0"/>
        <v>0</v>
      </c>
      <c r="J44" s="18"/>
      <c r="K44" s="22">
        <v>15000</v>
      </c>
      <c r="L44" s="18"/>
      <c r="M44" s="22">
        <v>13546944175</v>
      </c>
      <c r="N44" s="18"/>
      <c r="O44" s="22">
        <v>13497553125</v>
      </c>
      <c r="P44" s="18"/>
      <c r="Q44" s="22">
        <f t="shared" si="1"/>
        <v>49391050</v>
      </c>
      <c r="R44" s="18"/>
      <c r="S44" s="18"/>
    </row>
    <row r="45" spans="1:20" ht="21.75" customHeight="1">
      <c r="A45" s="6" t="s">
        <v>225</v>
      </c>
      <c r="C45" s="22">
        <v>0</v>
      </c>
      <c r="D45" s="18"/>
      <c r="E45" s="22">
        <v>0</v>
      </c>
      <c r="F45" s="18"/>
      <c r="G45" s="22">
        <v>0</v>
      </c>
      <c r="H45" s="18"/>
      <c r="I45" s="22">
        <f t="shared" si="0"/>
        <v>0</v>
      </c>
      <c r="J45" s="18"/>
      <c r="K45" s="22">
        <v>15000</v>
      </c>
      <c r="L45" s="18"/>
      <c r="M45" s="22">
        <v>13546944175</v>
      </c>
      <c r="N45" s="18"/>
      <c r="O45" s="22">
        <v>14997281250</v>
      </c>
      <c r="P45" s="18"/>
      <c r="Q45" s="22">
        <f t="shared" si="1"/>
        <v>-1450337075</v>
      </c>
      <c r="R45" s="18"/>
      <c r="S45" s="18"/>
    </row>
    <row r="46" spans="1:20" ht="21.75" customHeight="1">
      <c r="A46" s="6" t="s">
        <v>243</v>
      </c>
      <c r="C46" s="22">
        <v>571150</v>
      </c>
      <c r="D46" s="18"/>
      <c r="E46" s="22">
        <v>571150000000</v>
      </c>
      <c r="F46" s="18"/>
      <c r="G46" s="22">
        <f>565775720060+28055513517</f>
        <v>593831233577</v>
      </c>
      <c r="H46" s="18"/>
      <c r="I46" s="22">
        <f t="shared" si="0"/>
        <v>-22681233577</v>
      </c>
      <c r="J46" s="18"/>
      <c r="K46" s="22">
        <v>571150</v>
      </c>
      <c r="L46" s="18"/>
      <c r="M46" s="22">
        <v>571150000000</v>
      </c>
      <c r="N46" s="18"/>
      <c r="O46" s="22">
        <v>565775720060</v>
      </c>
      <c r="P46" s="18"/>
      <c r="Q46" s="22">
        <f t="shared" si="1"/>
        <v>5374279940</v>
      </c>
      <c r="R46" s="18"/>
      <c r="S46" s="18"/>
    </row>
    <row r="47" spans="1:20" ht="21.75" customHeight="1">
      <c r="A47" s="6" t="s">
        <v>387</v>
      </c>
      <c r="C47" s="22">
        <v>0</v>
      </c>
      <c r="D47" s="18"/>
      <c r="E47" s="22">
        <v>0</v>
      </c>
      <c r="F47" s="18"/>
      <c r="G47" s="22">
        <v>0</v>
      </c>
      <c r="H47" s="18"/>
      <c r="I47" s="22">
        <f t="shared" si="0"/>
        <v>0</v>
      </c>
      <c r="J47" s="18"/>
      <c r="K47" s="22">
        <v>24875000</v>
      </c>
      <c r="L47" s="18"/>
      <c r="M47" s="22">
        <v>24874980000000</v>
      </c>
      <c r="N47" s="18"/>
      <c r="O47" s="22">
        <v>24385019414000</v>
      </c>
      <c r="P47" s="18"/>
      <c r="Q47" s="22">
        <f t="shared" si="1"/>
        <v>489960586000</v>
      </c>
      <c r="R47" s="18"/>
      <c r="S47" s="18"/>
    </row>
    <row r="48" spans="1:20" ht="21.75" customHeight="1">
      <c r="A48" s="6" t="s">
        <v>251</v>
      </c>
      <c r="C48" s="22">
        <v>26287700</v>
      </c>
      <c r="D48" s="18"/>
      <c r="E48" s="22">
        <v>25061862816359</v>
      </c>
      <c r="F48" s="18"/>
      <c r="G48" s="22">
        <f>24875019002000+1365600826454</f>
        <v>26240619828454</v>
      </c>
      <c r="H48" s="18"/>
      <c r="I48" s="22">
        <f t="shared" si="0"/>
        <v>-1178757012095</v>
      </c>
      <c r="J48" s="18"/>
      <c r="K48" s="22">
        <v>26287700</v>
      </c>
      <c r="L48" s="18"/>
      <c r="M48" s="22">
        <v>25061862816359</v>
      </c>
      <c r="N48" s="18"/>
      <c r="O48" s="22">
        <v>24875019002000</v>
      </c>
      <c r="P48" s="18"/>
      <c r="Q48" s="22">
        <f t="shared" si="1"/>
        <v>186843814359</v>
      </c>
      <c r="R48" s="18"/>
      <c r="S48" s="18"/>
    </row>
    <row r="49" spans="1:19" ht="21.75" customHeight="1">
      <c r="A49" s="6" t="s">
        <v>253</v>
      </c>
      <c r="C49" s="22">
        <v>0</v>
      </c>
      <c r="D49" s="18"/>
      <c r="E49" s="22">
        <v>0</v>
      </c>
      <c r="F49" s="18"/>
      <c r="G49" s="22">
        <v>0</v>
      </c>
      <c r="H49" s="18"/>
      <c r="I49" s="22">
        <f t="shared" si="0"/>
        <v>0</v>
      </c>
      <c r="J49" s="18"/>
      <c r="K49" s="22">
        <v>9896160</v>
      </c>
      <c r="L49" s="18"/>
      <c r="M49" s="22">
        <v>9341774841525</v>
      </c>
      <c r="N49" s="18"/>
      <c r="O49" s="22">
        <v>9538169133443</v>
      </c>
      <c r="P49" s="18"/>
      <c r="Q49" s="22">
        <f t="shared" si="1"/>
        <v>-196394291918</v>
      </c>
      <c r="R49" s="18"/>
      <c r="S49" s="18"/>
    </row>
    <row r="50" spans="1:19" ht="21.75" customHeight="1">
      <c r="A50" s="6" t="s">
        <v>262</v>
      </c>
      <c r="C50" s="22">
        <v>0</v>
      </c>
      <c r="D50" s="18"/>
      <c r="E50" s="22">
        <v>0</v>
      </c>
      <c r="F50" s="18"/>
      <c r="G50" s="22">
        <v>0</v>
      </c>
      <c r="H50" s="18"/>
      <c r="I50" s="22">
        <f t="shared" si="0"/>
        <v>0</v>
      </c>
      <c r="J50" s="18"/>
      <c r="K50" s="22">
        <v>21430000</v>
      </c>
      <c r="L50" s="18"/>
      <c r="M50" s="22">
        <v>20972870889030</v>
      </c>
      <c r="N50" s="18"/>
      <c r="O50" s="22">
        <v>20845468073981</v>
      </c>
      <c r="P50" s="18"/>
      <c r="Q50" s="22">
        <f t="shared" si="1"/>
        <v>127402815049</v>
      </c>
      <c r="R50" s="18"/>
      <c r="S50" s="18"/>
    </row>
    <row r="51" spans="1:19" ht="21.75" customHeight="1">
      <c r="A51" s="6" t="s">
        <v>265</v>
      </c>
      <c r="C51" s="22">
        <v>10500000</v>
      </c>
      <c r="D51" s="18"/>
      <c r="E51" s="22">
        <v>10261325000000</v>
      </c>
      <c r="F51" s="18"/>
      <c r="G51" s="22">
        <v>10209399210937</v>
      </c>
      <c r="H51" s="18"/>
      <c r="I51" s="22">
        <f t="shared" si="0"/>
        <v>51925789063</v>
      </c>
      <c r="J51" s="18"/>
      <c r="K51" s="22">
        <v>10500000</v>
      </c>
      <c r="L51" s="18"/>
      <c r="M51" s="22">
        <v>10261325000000</v>
      </c>
      <c r="N51" s="18"/>
      <c r="O51" s="22">
        <v>10209399210937</v>
      </c>
      <c r="P51" s="18"/>
      <c r="Q51" s="22">
        <f t="shared" si="1"/>
        <v>51925789063</v>
      </c>
      <c r="R51" s="18"/>
      <c r="S51" s="18"/>
    </row>
    <row r="52" spans="1:19" ht="21.75" customHeight="1">
      <c r="A52" s="6" t="s">
        <v>278</v>
      </c>
      <c r="C52" s="22">
        <v>0</v>
      </c>
      <c r="D52" s="18"/>
      <c r="E52" s="22">
        <v>0</v>
      </c>
      <c r="F52" s="18"/>
      <c r="G52" s="22">
        <v>0</v>
      </c>
      <c r="H52" s="18"/>
      <c r="I52" s="22">
        <f t="shared" si="0"/>
        <v>0</v>
      </c>
      <c r="J52" s="18"/>
      <c r="K52" s="22">
        <v>10363003</v>
      </c>
      <c r="L52" s="18"/>
      <c r="M52" s="22">
        <v>9460087760989</v>
      </c>
      <c r="N52" s="18"/>
      <c r="O52" s="22">
        <v>10361124705706</v>
      </c>
      <c r="P52" s="18"/>
      <c r="Q52" s="22">
        <f t="shared" si="1"/>
        <v>-901036944717</v>
      </c>
      <c r="R52" s="18"/>
      <c r="S52" s="18"/>
    </row>
    <row r="53" spans="1:19" ht="21.75" customHeight="1">
      <c r="A53" s="6" t="s">
        <v>283</v>
      </c>
      <c r="C53" s="22">
        <v>1360000</v>
      </c>
      <c r="D53" s="18"/>
      <c r="E53" s="22">
        <v>1131633082853</v>
      </c>
      <c r="F53" s="18"/>
      <c r="G53" s="22">
        <f>1127356965047+27264121943</f>
        <v>1154621086990</v>
      </c>
      <c r="H53" s="18"/>
      <c r="I53" s="22">
        <f t="shared" si="0"/>
        <v>-22988004137</v>
      </c>
      <c r="J53" s="18"/>
      <c r="K53" s="22">
        <v>1360000</v>
      </c>
      <c r="L53" s="18"/>
      <c r="M53" s="22">
        <v>1131633082853</v>
      </c>
      <c r="N53" s="18"/>
      <c r="O53" s="22">
        <v>1127356965047</v>
      </c>
      <c r="P53" s="18"/>
      <c r="Q53" s="22">
        <f t="shared" si="1"/>
        <v>4276117806</v>
      </c>
      <c r="R53" s="18"/>
      <c r="S53" s="18"/>
    </row>
    <row r="54" spans="1:19" ht="21.75" customHeight="1">
      <c r="A54" s="6" t="s">
        <v>286</v>
      </c>
      <c r="C54" s="22">
        <v>4894267</v>
      </c>
      <c r="D54" s="18"/>
      <c r="E54" s="22">
        <v>3897492391014</v>
      </c>
      <c r="F54" s="18"/>
      <c r="G54" s="22">
        <f>4517897867700-580831190208</f>
        <v>3937066677492</v>
      </c>
      <c r="H54" s="18"/>
      <c r="I54" s="22">
        <f t="shared" si="0"/>
        <v>-39574286478</v>
      </c>
      <c r="J54" s="18"/>
      <c r="K54" s="22">
        <v>43199640</v>
      </c>
      <c r="L54" s="18"/>
      <c r="M54" s="22">
        <v>35036339518362</v>
      </c>
      <c r="N54" s="18"/>
      <c r="O54" s="22">
        <v>39877587684000</v>
      </c>
      <c r="P54" s="18"/>
      <c r="Q54" s="22">
        <f t="shared" si="1"/>
        <v>-4841248165638</v>
      </c>
      <c r="R54" s="18"/>
      <c r="S54" s="18"/>
    </row>
    <row r="55" spans="1:19" ht="21.75" customHeight="1">
      <c r="A55" s="6" t="s">
        <v>312</v>
      </c>
      <c r="C55" s="22">
        <v>3137058</v>
      </c>
      <c r="D55" s="18"/>
      <c r="E55" s="22">
        <v>2486517456937</v>
      </c>
      <c r="F55" s="18"/>
      <c r="G55" s="22">
        <v>2897700474600</v>
      </c>
      <c r="H55" s="18"/>
      <c r="I55" s="22">
        <f t="shared" si="0"/>
        <v>-411183017663</v>
      </c>
      <c r="J55" s="18"/>
      <c r="K55" s="22">
        <v>3137058</v>
      </c>
      <c r="L55" s="18"/>
      <c r="M55" s="22">
        <v>2486517456937</v>
      </c>
      <c r="N55" s="18"/>
      <c r="O55" s="22">
        <v>2897700474600</v>
      </c>
      <c r="P55" s="18"/>
      <c r="Q55" s="22">
        <f t="shared" si="1"/>
        <v>-411183017663</v>
      </c>
      <c r="R55" s="18"/>
      <c r="S55" s="18"/>
    </row>
    <row r="56" spans="1:19" ht="21.75" customHeight="1">
      <c r="A56" s="6" t="s">
        <v>292</v>
      </c>
      <c r="C56" s="22">
        <v>500000</v>
      </c>
      <c r="D56" s="18"/>
      <c r="E56" s="22">
        <v>440631123323</v>
      </c>
      <c r="F56" s="18"/>
      <c r="G56" s="22">
        <f>450921881250+48987493750</f>
        <v>499909375000</v>
      </c>
      <c r="H56" s="18"/>
      <c r="I56" s="22">
        <f t="shared" si="0"/>
        <v>-59278251677</v>
      </c>
      <c r="J56" s="18"/>
      <c r="K56" s="22">
        <v>500000</v>
      </c>
      <c r="L56" s="18"/>
      <c r="M56" s="22">
        <v>440631123323</v>
      </c>
      <c r="N56" s="18"/>
      <c r="O56" s="22">
        <v>450921881250</v>
      </c>
      <c r="P56" s="18"/>
      <c r="Q56" s="22">
        <f t="shared" si="1"/>
        <v>-10290757927</v>
      </c>
      <c r="R56" s="18"/>
      <c r="S56" s="18"/>
    </row>
    <row r="57" spans="1:19" ht="21.75" customHeight="1">
      <c r="A57" s="6" t="s">
        <v>383</v>
      </c>
      <c r="C57" s="22">
        <v>0</v>
      </c>
      <c r="D57" s="18"/>
      <c r="E57" s="22">
        <v>0</v>
      </c>
      <c r="F57" s="18"/>
      <c r="G57" s="22">
        <v>0</v>
      </c>
      <c r="H57" s="18"/>
      <c r="I57" s="22">
        <f t="shared" si="0"/>
        <v>0</v>
      </c>
      <c r="J57" s="18"/>
      <c r="K57" s="22">
        <v>4975000</v>
      </c>
      <c r="L57" s="18"/>
      <c r="M57" s="22">
        <v>3764084500000</v>
      </c>
      <c r="N57" s="18"/>
      <c r="O57" s="22">
        <v>3848957250031</v>
      </c>
      <c r="P57" s="18"/>
      <c r="Q57" s="22">
        <f t="shared" si="1"/>
        <v>-84872750031</v>
      </c>
      <c r="R57" s="18"/>
      <c r="S57" s="18"/>
    </row>
    <row r="58" spans="1:19" ht="21.75" customHeight="1">
      <c r="A58" s="6" t="s">
        <v>301</v>
      </c>
      <c r="C58" s="22">
        <v>200</v>
      </c>
      <c r="D58" s="18"/>
      <c r="E58" s="22">
        <v>185183712</v>
      </c>
      <c r="F58" s="18"/>
      <c r="G58" s="22">
        <v>199963793</v>
      </c>
      <c r="H58" s="18"/>
      <c r="I58" s="22">
        <f t="shared" si="0"/>
        <v>-14780081</v>
      </c>
      <c r="J58" s="18"/>
      <c r="K58" s="22">
        <v>200</v>
      </c>
      <c r="L58" s="18"/>
      <c r="M58" s="22">
        <v>185183712</v>
      </c>
      <c r="N58" s="18"/>
      <c r="O58" s="22">
        <v>199963793</v>
      </c>
      <c r="P58" s="18"/>
      <c r="Q58" s="22">
        <f t="shared" si="1"/>
        <v>-14780081</v>
      </c>
      <c r="R58" s="18"/>
      <c r="S58" s="18"/>
    </row>
    <row r="59" spans="1:19" ht="21.75" customHeight="1">
      <c r="A59" s="6" t="s">
        <v>307</v>
      </c>
      <c r="C59" s="22">
        <v>200</v>
      </c>
      <c r="D59" s="18"/>
      <c r="E59" s="22">
        <v>185183712</v>
      </c>
      <c r="F59" s="18"/>
      <c r="G59" s="22">
        <v>199963774</v>
      </c>
      <c r="H59" s="18"/>
      <c r="I59" s="22">
        <f t="shared" si="0"/>
        <v>-14780062</v>
      </c>
      <c r="J59" s="18"/>
      <c r="K59" s="22">
        <v>200</v>
      </c>
      <c r="L59" s="18"/>
      <c r="M59" s="22">
        <v>185183712</v>
      </c>
      <c r="N59" s="18"/>
      <c r="O59" s="22">
        <v>199963774</v>
      </c>
      <c r="P59" s="18"/>
      <c r="Q59" s="22">
        <f t="shared" si="1"/>
        <v>-14780062</v>
      </c>
      <c r="R59" s="18"/>
      <c r="S59" s="18"/>
    </row>
    <row r="60" spans="1:19" ht="21.75" customHeight="1" thickBot="1">
      <c r="A60" s="39" t="s">
        <v>55</v>
      </c>
      <c r="C60" s="22"/>
      <c r="D60" s="18"/>
      <c r="E60" s="41">
        <v>46050032820811</v>
      </c>
      <c r="F60" s="18"/>
      <c r="G60" s="41">
        <v>46822700049670</v>
      </c>
      <c r="H60" s="18"/>
      <c r="I60" s="41">
        <f>SUM(I8:I59)</f>
        <v>-1662811912541</v>
      </c>
      <c r="J60" s="18"/>
      <c r="K60" s="22"/>
      <c r="L60" s="18"/>
      <c r="M60" s="41">
        <v>160178494581670</v>
      </c>
      <c r="N60" s="18"/>
      <c r="O60" s="41">
        <v>166276891936335</v>
      </c>
      <c r="P60" s="18"/>
      <c r="Q60" s="41">
        <f>SUM(Q8:Q59)</f>
        <v>-6098437232991</v>
      </c>
      <c r="R60" s="18"/>
      <c r="S60" s="18"/>
    </row>
    <row r="61" spans="1:19" ht="19.5" thickTop="1"/>
    <row r="62" spans="1:19">
      <c r="E62" s="33"/>
      <c r="I62" s="33"/>
      <c r="Q62" s="40"/>
    </row>
    <row r="63" spans="1:19">
      <c r="I63" s="33"/>
      <c r="Q63" s="40"/>
    </row>
    <row r="64" spans="1:19">
      <c r="G64" s="33"/>
      <c r="I64" s="33"/>
      <c r="Q64" s="40"/>
    </row>
    <row r="65" spans="7:17">
      <c r="G65" s="33"/>
      <c r="I65" s="33"/>
      <c r="Q65" s="40"/>
    </row>
    <row r="66" spans="7:17">
      <c r="G66" s="33"/>
      <c r="Q66" s="40"/>
    </row>
    <row r="67" spans="7:17">
      <c r="G67" s="33"/>
    </row>
    <row r="68" spans="7:17">
      <c r="G68" s="33"/>
    </row>
    <row r="69" spans="7:17">
      <c r="G69" s="33"/>
      <c r="Q69" s="40"/>
    </row>
    <row r="71" spans="7:17">
      <c r="G71" s="33"/>
    </row>
    <row r="75" spans="7:17">
      <c r="Q75" s="40"/>
    </row>
    <row r="76" spans="7:17">
      <c r="Q76" s="40"/>
    </row>
    <row r="77" spans="7:17">
      <c r="Q77" s="40"/>
    </row>
  </sheetData>
  <sortState xmlns:xlrd2="http://schemas.microsoft.com/office/spreadsheetml/2017/richdata2" ref="A8:Q59">
    <sortCondition sortBy="cellColor" ref="A8:A59" dxfId="0"/>
  </sortState>
  <mergeCells count="5">
    <mergeCell ref="A2:Q2"/>
    <mergeCell ref="A3:Q3"/>
    <mergeCell ref="K6:Q6"/>
    <mergeCell ref="C6:I6"/>
    <mergeCell ref="A1:Q1"/>
  </mergeCells>
  <pageMargins left="0.39" right="0.39" top="0.39" bottom="0.39" header="0" footer="0"/>
  <pageSetup scale="6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42"/>
  <sheetViews>
    <sheetView rightToLeft="1" topLeftCell="A115" workbookViewId="0">
      <selection activeCell="I127" sqref="I127"/>
    </sheetView>
  </sheetViews>
  <sheetFormatPr defaultRowHeight="12.75"/>
  <cols>
    <col min="1" max="1" width="40.28515625" customWidth="1"/>
    <col min="2" max="2" width="1.28515625" customWidth="1"/>
    <col min="3" max="3" width="13.7109375" style="18" bestFit="1" customWidth="1"/>
    <col min="4" max="4" width="1.28515625" style="18" customWidth="1"/>
    <col min="5" max="5" width="20.140625" style="18" bestFit="1" customWidth="1"/>
    <col min="6" max="6" width="1.28515625" style="18" customWidth="1"/>
    <col min="7" max="7" width="19.7109375" style="18" bestFit="1" customWidth="1"/>
    <col min="8" max="8" width="1.28515625" style="18" customWidth="1"/>
    <col min="9" max="9" width="26.28515625" style="18" bestFit="1" customWidth="1"/>
    <col min="10" max="10" width="1.28515625" style="18" customWidth="1"/>
    <col min="11" max="11" width="13.7109375" style="18" bestFit="1" customWidth="1"/>
    <col min="12" max="12" width="1.28515625" style="18" customWidth="1"/>
    <col min="13" max="13" width="20.140625" style="18" bestFit="1" customWidth="1"/>
    <col min="14" max="14" width="1.28515625" style="18" customWidth="1"/>
    <col min="15" max="15" width="20.140625" style="18" bestFit="1" customWidth="1"/>
    <col min="16" max="16" width="1.28515625" style="18" customWidth="1"/>
    <col min="17" max="17" width="26.28515625" style="18" bestFit="1" customWidth="1"/>
    <col min="18" max="18" width="0.28515625" customWidth="1"/>
  </cols>
  <sheetData>
    <row r="1" spans="1:17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29.1" customHeight="1">
      <c r="A2" s="57" t="s">
        <v>339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29.1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ht="14.45" customHeight="1"/>
    <row r="5" spans="1:17" ht="14.45" customHeight="1">
      <c r="A5" s="36" t="s">
        <v>439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7"/>
    </row>
    <row r="6" spans="1:17" ht="14.45" customHeight="1">
      <c r="A6" s="2" t="s">
        <v>342</v>
      </c>
      <c r="C6" s="76" t="s">
        <v>358</v>
      </c>
      <c r="D6" s="76"/>
      <c r="E6" s="76"/>
      <c r="F6" s="76"/>
      <c r="G6" s="76"/>
      <c r="H6" s="76"/>
      <c r="I6" s="76"/>
      <c r="K6" s="76" t="s">
        <v>359</v>
      </c>
      <c r="L6" s="76"/>
      <c r="M6" s="76"/>
      <c r="N6" s="76"/>
      <c r="O6" s="76"/>
      <c r="P6" s="76"/>
      <c r="Q6" s="76"/>
    </row>
    <row r="7" spans="1:17" ht="40.5" customHeight="1">
      <c r="A7" s="47"/>
      <c r="C7" s="11" t="s">
        <v>13</v>
      </c>
      <c r="D7" s="19"/>
      <c r="E7" s="11" t="s">
        <v>15</v>
      </c>
      <c r="F7" s="19"/>
      <c r="G7" s="11" t="s">
        <v>437</v>
      </c>
      <c r="H7" s="19"/>
      <c r="I7" s="11" t="s">
        <v>440</v>
      </c>
      <c r="K7" s="11" t="s">
        <v>13</v>
      </c>
      <c r="L7" s="19"/>
      <c r="M7" s="11" t="s">
        <v>15</v>
      </c>
      <c r="N7" s="19"/>
      <c r="O7" s="11" t="s">
        <v>437</v>
      </c>
      <c r="P7" s="19"/>
      <c r="Q7" s="11" t="s">
        <v>440</v>
      </c>
    </row>
    <row r="8" spans="1:17" ht="21.75" customHeight="1">
      <c r="A8" s="5" t="s">
        <v>122</v>
      </c>
      <c r="C8" s="20">
        <v>14000000</v>
      </c>
      <c r="E8" s="20">
        <v>12251874418875</v>
      </c>
      <c r="G8" s="20">
        <v>11967830437500</v>
      </c>
      <c r="I8" s="20">
        <v>284043981375</v>
      </c>
      <c r="K8" s="20">
        <v>14000000</v>
      </c>
      <c r="M8" s="20">
        <v>12251874418875</v>
      </c>
      <c r="O8" s="20">
        <v>12492674639429</v>
      </c>
      <c r="Q8" s="14">
        <v>-240800220553</v>
      </c>
    </row>
    <row r="9" spans="1:17" ht="21.75" customHeight="1">
      <c r="A9" s="6" t="s">
        <v>125</v>
      </c>
      <c r="C9" s="22">
        <v>2495000</v>
      </c>
      <c r="E9" s="22">
        <v>2244279009375</v>
      </c>
      <c r="G9" s="22">
        <v>2245093003125</v>
      </c>
      <c r="I9" s="22">
        <v>-813993749</v>
      </c>
      <c r="K9" s="22">
        <v>2495000</v>
      </c>
      <c r="M9" s="22">
        <v>2244279009375</v>
      </c>
      <c r="O9" s="22">
        <v>2245093003125</v>
      </c>
      <c r="Q9" s="15">
        <v>-813993749</v>
      </c>
    </row>
    <row r="10" spans="1:17" ht="21.75" customHeight="1">
      <c r="A10" s="6" t="s">
        <v>127</v>
      </c>
      <c r="C10" s="22">
        <v>8875000</v>
      </c>
      <c r="E10" s="22">
        <v>8426665507812</v>
      </c>
      <c r="G10" s="22">
        <v>8199359721639</v>
      </c>
      <c r="I10" s="22">
        <v>227305786173</v>
      </c>
      <c r="K10" s="22">
        <v>8875000</v>
      </c>
      <c r="M10" s="22">
        <v>8426665507812</v>
      </c>
      <c r="O10" s="22">
        <v>7694747699149</v>
      </c>
      <c r="Q10" s="15">
        <v>731917808663</v>
      </c>
    </row>
    <row r="11" spans="1:17" ht="21.75" customHeight="1">
      <c r="A11" s="6" t="s">
        <v>130</v>
      </c>
      <c r="C11" s="22">
        <v>24809</v>
      </c>
      <c r="E11" s="22">
        <v>22439936646</v>
      </c>
      <c r="G11" s="22">
        <v>22448075548</v>
      </c>
      <c r="I11" s="22">
        <v>-8138901</v>
      </c>
      <c r="K11" s="22">
        <v>24809</v>
      </c>
      <c r="M11" s="22">
        <v>22439936646</v>
      </c>
      <c r="O11" s="22">
        <v>22448075548</v>
      </c>
      <c r="Q11" s="15">
        <v>-8138901</v>
      </c>
    </row>
    <row r="12" spans="1:17" ht="21.75" customHeight="1">
      <c r="A12" s="6" t="s">
        <v>133</v>
      </c>
      <c r="C12" s="22">
        <v>5400000</v>
      </c>
      <c r="E12" s="22">
        <v>4857357375000</v>
      </c>
      <c r="G12" s="22">
        <v>5409019437500</v>
      </c>
      <c r="I12" s="22">
        <v>-551662062499</v>
      </c>
      <c r="K12" s="22">
        <v>5400000</v>
      </c>
      <c r="M12" s="22">
        <v>4857357375000</v>
      </c>
      <c r="O12" s="22">
        <v>4859119125000</v>
      </c>
      <c r="Q12" s="15">
        <v>-1761749999</v>
      </c>
    </row>
    <row r="13" spans="1:17" ht="21.75" customHeight="1">
      <c r="A13" s="6" t="s">
        <v>136</v>
      </c>
      <c r="C13" s="22">
        <v>117467</v>
      </c>
      <c r="E13" s="22">
        <v>88740327815</v>
      </c>
      <c r="G13" s="22">
        <v>87710804474</v>
      </c>
      <c r="I13" s="22">
        <v>1029523341</v>
      </c>
      <c r="K13" s="22">
        <v>117467</v>
      </c>
      <c r="M13" s="22">
        <v>88740327815</v>
      </c>
      <c r="O13" s="22">
        <v>85476987087</v>
      </c>
      <c r="Q13" s="15">
        <v>3263340728</v>
      </c>
    </row>
    <row r="14" spans="1:17" ht="21.75" customHeight="1">
      <c r="A14" s="6" t="s">
        <v>139</v>
      </c>
      <c r="C14" s="22">
        <v>30431</v>
      </c>
      <c r="E14" s="22">
        <v>21916046646</v>
      </c>
      <c r="G14" s="22">
        <v>21720753299</v>
      </c>
      <c r="I14" s="22">
        <v>195293347</v>
      </c>
      <c r="K14" s="22">
        <v>30431</v>
      </c>
      <c r="M14" s="22">
        <v>21916046646</v>
      </c>
      <c r="O14" s="22">
        <v>21148449938</v>
      </c>
      <c r="Q14" s="15">
        <v>767596708</v>
      </c>
    </row>
    <row r="15" spans="1:17" ht="21.75" customHeight="1">
      <c r="A15" s="6" t="s">
        <v>141</v>
      </c>
      <c r="C15" s="22">
        <v>34500</v>
      </c>
      <c r="E15" s="22">
        <v>24189279923</v>
      </c>
      <c r="G15" s="22">
        <v>23849321526</v>
      </c>
      <c r="I15" s="22">
        <v>339958397</v>
      </c>
      <c r="K15" s="22">
        <v>34500</v>
      </c>
      <c r="M15" s="22">
        <v>24189279923</v>
      </c>
      <c r="O15" s="22">
        <v>23292937389</v>
      </c>
      <c r="Q15" s="15">
        <v>896342534</v>
      </c>
    </row>
    <row r="16" spans="1:17" ht="21.75" customHeight="1">
      <c r="A16" s="6" t="s">
        <v>143</v>
      </c>
      <c r="C16" s="22">
        <v>3632950</v>
      </c>
      <c r="E16" s="22">
        <v>3590888624036</v>
      </c>
      <c r="G16" s="22">
        <v>3512716490716</v>
      </c>
      <c r="I16" s="22">
        <v>78172133320</v>
      </c>
      <c r="K16" s="22">
        <v>3632950</v>
      </c>
      <c r="M16" s="22">
        <v>3590888624036</v>
      </c>
      <c r="O16" s="22">
        <v>3428447327271</v>
      </c>
      <c r="Q16" s="15">
        <v>162441296765</v>
      </c>
    </row>
    <row r="17" spans="1:17" ht="21.75" customHeight="1">
      <c r="A17" s="6" t="s">
        <v>146</v>
      </c>
      <c r="C17" s="22">
        <v>489300</v>
      </c>
      <c r="E17" s="22">
        <v>447441606262</v>
      </c>
      <c r="G17" s="22">
        <v>439316652421</v>
      </c>
      <c r="I17" s="22">
        <v>8124953841</v>
      </c>
      <c r="K17" s="22">
        <v>489300</v>
      </c>
      <c r="M17" s="22">
        <v>447441606262</v>
      </c>
      <c r="O17" s="22">
        <v>428265368830</v>
      </c>
      <c r="Q17" s="15">
        <v>19176237432</v>
      </c>
    </row>
    <row r="18" spans="1:17" ht="21.75" customHeight="1">
      <c r="A18" s="6" t="s">
        <v>148</v>
      </c>
      <c r="C18" s="22">
        <v>13000</v>
      </c>
      <c r="E18" s="22">
        <v>8932770163</v>
      </c>
      <c r="G18" s="22">
        <v>8831638975</v>
      </c>
      <c r="I18" s="22">
        <v>101131188</v>
      </c>
      <c r="K18" s="22">
        <v>13000</v>
      </c>
      <c r="M18" s="22">
        <v>8932770163</v>
      </c>
      <c r="O18" s="22">
        <v>8624586510</v>
      </c>
      <c r="Q18" s="15">
        <v>308183653</v>
      </c>
    </row>
    <row r="19" spans="1:17" ht="21.75" customHeight="1">
      <c r="A19" s="6" t="s">
        <v>151</v>
      </c>
      <c r="C19" s="22">
        <v>1791468</v>
      </c>
      <c r="E19" s="22">
        <v>1503710483029</v>
      </c>
      <c r="G19" s="22">
        <v>1472140675331</v>
      </c>
      <c r="I19" s="22">
        <v>31569807698</v>
      </c>
      <c r="K19" s="22">
        <v>1791468</v>
      </c>
      <c r="M19" s="22">
        <v>1503710483029</v>
      </c>
      <c r="O19" s="22">
        <v>1438449269925</v>
      </c>
      <c r="Q19" s="15">
        <v>65261213104</v>
      </c>
    </row>
    <row r="20" spans="1:17" ht="21.75" customHeight="1">
      <c r="A20" s="6" t="s">
        <v>154</v>
      </c>
      <c r="C20" s="22">
        <v>63900</v>
      </c>
      <c r="E20" s="22">
        <v>45765841285</v>
      </c>
      <c r="G20" s="22">
        <v>45225333422</v>
      </c>
      <c r="I20" s="22">
        <v>540507863</v>
      </c>
      <c r="K20" s="22">
        <v>63900</v>
      </c>
      <c r="M20" s="22">
        <v>45765841285</v>
      </c>
      <c r="O20" s="22">
        <v>44112397178</v>
      </c>
      <c r="Q20" s="15">
        <v>1653444107</v>
      </c>
    </row>
    <row r="21" spans="1:17" ht="21.75" customHeight="1">
      <c r="A21" s="6" t="s">
        <v>156</v>
      </c>
      <c r="C21" s="22">
        <v>3703000</v>
      </c>
      <c r="E21" s="22">
        <v>2579957684793</v>
      </c>
      <c r="G21" s="22">
        <v>2552163356533</v>
      </c>
      <c r="I21" s="22">
        <v>27794328260</v>
      </c>
      <c r="K21" s="22">
        <v>3703000</v>
      </c>
      <c r="M21" s="22">
        <v>2579957684793</v>
      </c>
      <c r="O21" s="22">
        <v>2500182659743</v>
      </c>
      <c r="Q21" s="15">
        <v>79775025050</v>
      </c>
    </row>
    <row r="22" spans="1:17" ht="21.75" customHeight="1">
      <c r="A22" s="6" t="s">
        <v>158</v>
      </c>
      <c r="C22" s="22">
        <v>798450</v>
      </c>
      <c r="E22" s="22">
        <v>766438355912</v>
      </c>
      <c r="G22" s="22">
        <v>757408101395</v>
      </c>
      <c r="I22" s="22">
        <v>9030254517</v>
      </c>
      <c r="K22" s="22">
        <v>798450</v>
      </c>
      <c r="M22" s="22">
        <v>766438355912</v>
      </c>
      <c r="O22" s="22">
        <v>732564841052</v>
      </c>
      <c r="Q22" s="15">
        <v>33873514860</v>
      </c>
    </row>
    <row r="23" spans="1:17" ht="21.75" customHeight="1">
      <c r="A23" s="6" t="s">
        <v>19</v>
      </c>
      <c r="C23" s="22">
        <v>239218386</v>
      </c>
      <c r="E23" s="22">
        <v>131723989526</v>
      </c>
      <c r="G23" s="22">
        <v>132281160464</v>
      </c>
      <c r="I23" s="22">
        <v>-557170937</v>
      </c>
      <c r="K23" s="22">
        <v>239218386</v>
      </c>
      <c r="M23" s="22">
        <v>131723989526</v>
      </c>
      <c r="O23" s="22">
        <v>131371907657</v>
      </c>
      <c r="Q23" s="15">
        <v>352081869</v>
      </c>
    </row>
    <row r="24" spans="1:17" ht="21.75" customHeight="1">
      <c r="A24" s="6" t="s">
        <v>20</v>
      </c>
      <c r="C24" s="22">
        <v>1631492272</v>
      </c>
      <c r="E24" s="22">
        <v>1924616533563</v>
      </c>
      <c r="G24" s="22">
        <v>1919647645269</v>
      </c>
      <c r="I24" s="22">
        <v>4968888294</v>
      </c>
      <c r="K24" s="22">
        <v>1631492272</v>
      </c>
      <c r="M24" s="22">
        <v>1924616533563</v>
      </c>
      <c r="O24" s="22">
        <v>1908967998675</v>
      </c>
      <c r="Q24" s="15">
        <v>15648534888</v>
      </c>
    </row>
    <row r="25" spans="1:17" ht="21.75" customHeight="1">
      <c r="A25" s="6" t="s">
        <v>21</v>
      </c>
      <c r="C25" s="22">
        <v>167684882</v>
      </c>
      <c r="E25" s="22">
        <v>730690696530</v>
      </c>
      <c r="G25" s="22">
        <v>730518004505</v>
      </c>
      <c r="I25" s="22">
        <v>172692025</v>
      </c>
      <c r="K25" s="22">
        <v>167684882</v>
      </c>
      <c r="M25" s="22">
        <v>730690696530</v>
      </c>
      <c r="O25" s="22">
        <v>726049230948</v>
      </c>
      <c r="Q25" s="15">
        <v>4641465582</v>
      </c>
    </row>
    <row r="26" spans="1:17" ht="21.75" customHeight="1">
      <c r="A26" s="6" t="s">
        <v>52</v>
      </c>
      <c r="C26" s="22">
        <v>4294569</v>
      </c>
      <c r="E26" s="22">
        <v>49596371212</v>
      </c>
      <c r="G26" s="22">
        <v>49990091560</v>
      </c>
      <c r="I26" s="22">
        <v>-393720347</v>
      </c>
      <c r="K26" s="22">
        <v>4294569</v>
      </c>
      <c r="M26" s="22">
        <v>49596371212</v>
      </c>
      <c r="O26" s="22">
        <v>49990091560</v>
      </c>
      <c r="Q26" s="15">
        <v>-393720347</v>
      </c>
    </row>
    <row r="27" spans="1:17" ht="21.75" customHeight="1">
      <c r="A27" s="6" t="s">
        <v>22</v>
      </c>
      <c r="C27" s="22">
        <v>240395567</v>
      </c>
      <c r="E27" s="22">
        <v>1939073794426</v>
      </c>
      <c r="G27" s="22">
        <v>1931864369841</v>
      </c>
      <c r="I27" s="22">
        <v>7209424585</v>
      </c>
      <c r="K27" s="22">
        <v>240395567</v>
      </c>
      <c r="M27" s="22">
        <v>1939073794426</v>
      </c>
      <c r="O27" s="22">
        <v>1914026896825</v>
      </c>
      <c r="Q27" s="15">
        <v>25046897601</v>
      </c>
    </row>
    <row r="28" spans="1:17" ht="21.75" customHeight="1">
      <c r="A28" s="6" t="s">
        <v>23</v>
      </c>
      <c r="C28" s="22">
        <v>51500000</v>
      </c>
      <c r="E28" s="22">
        <v>287157974500</v>
      </c>
      <c r="G28" s="22">
        <v>286576329197</v>
      </c>
      <c r="I28" s="22">
        <v>581645302</v>
      </c>
      <c r="K28" s="22">
        <v>51500000</v>
      </c>
      <c r="M28" s="22">
        <v>287157974500</v>
      </c>
      <c r="O28" s="22">
        <v>284058849590</v>
      </c>
      <c r="Q28" s="15">
        <v>3099124909</v>
      </c>
    </row>
    <row r="29" spans="1:17" ht="21.75" customHeight="1">
      <c r="A29" s="6" t="s">
        <v>26</v>
      </c>
      <c r="C29" s="22">
        <v>11694000</v>
      </c>
      <c r="E29" s="22">
        <v>333563310375</v>
      </c>
      <c r="G29" s="22">
        <v>327499056025</v>
      </c>
      <c r="I29" s="22">
        <v>6064254349</v>
      </c>
      <c r="K29" s="22">
        <v>11694000</v>
      </c>
      <c r="M29" s="22">
        <v>333563310375</v>
      </c>
      <c r="O29" s="22">
        <v>325826915394</v>
      </c>
      <c r="Q29" s="15">
        <v>7736394980</v>
      </c>
    </row>
    <row r="30" spans="1:17" ht="21.75" customHeight="1">
      <c r="A30" s="6" t="s">
        <v>24</v>
      </c>
      <c r="C30" s="22">
        <v>272507334</v>
      </c>
      <c r="E30" s="22">
        <v>1411321750454</v>
      </c>
      <c r="G30" s="22">
        <v>1409355962938</v>
      </c>
      <c r="I30" s="22">
        <v>1965787516</v>
      </c>
      <c r="K30" s="22">
        <v>272507334</v>
      </c>
      <c r="M30" s="22">
        <v>1411321750454</v>
      </c>
      <c r="O30" s="22">
        <v>1395936634762</v>
      </c>
      <c r="Q30" s="15">
        <v>15385115692</v>
      </c>
    </row>
    <row r="31" spans="1:17" ht="21.75" customHeight="1">
      <c r="A31" s="6" t="s">
        <v>25</v>
      </c>
      <c r="C31" s="22">
        <v>285378511</v>
      </c>
      <c r="E31" s="22">
        <v>1173325072469</v>
      </c>
      <c r="G31" s="22">
        <v>1175572028713</v>
      </c>
      <c r="I31" s="22">
        <v>-2246956243</v>
      </c>
      <c r="K31" s="22">
        <v>285378511</v>
      </c>
      <c r="M31" s="22">
        <v>1173325072469</v>
      </c>
      <c r="O31" s="22">
        <v>1167911973183</v>
      </c>
      <c r="Q31" s="15">
        <v>5413099286</v>
      </c>
    </row>
    <row r="32" spans="1:17" ht="21.75" customHeight="1">
      <c r="A32" s="6" t="s">
        <v>27</v>
      </c>
      <c r="C32" s="22">
        <v>4049335</v>
      </c>
      <c r="E32" s="22">
        <v>1200724487151</v>
      </c>
      <c r="G32" s="22">
        <v>1198961278380</v>
      </c>
      <c r="I32" s="22">
        <v>1763208771</v>
      </c>
      <c r="K32" s="22">
        <v>4049335</v>
      </c>
      <c r="M32" s="22">
        <v>1200724487151</v>
      </c>
      <c r="O32" s="22">
        <v>1195750641965</v>
      </c>
      <c r="Q32" s="15">
        <v>4973845186</v>
      </c>
    </row>
    <row r="33" spans="1:17" ht="21.75" customHeight="1">
      <c r="A33" s="6" t="s">
        <v>28</v>
      </c>
      <c r="C33" s="22">
        <v>31602127</v>
      </c>
      <c r="E33" s="22">
        <v>163981683084</v>
      </c>
      <c r="G33" s="22">
        <v>163472125908</v>
      </c>
      <c r="I33" s="22">
        <v>509557176</v>
      </c>
      <c r="K33" s="22">
        <v>31602127</v>
      </c>
      <c r="M33" s="22">
        <v>163981683084</v>
      </c>
      <c r="O33" s="22">
        <v>162396806958</v>
      </c>
      <c r="Q33" s="15">
        <v>1584876126</v>
      </c>
    </row>
    <row r="34" spans="1:17" ht="21.75" customHeight="1">
      <c r="A34" s="6" t="s">
        <v>29</v>
      </c>
      <c r="C34" s="22">
        <v>26651519</v>
      </c>
      <c r="E34" s="22">
        <v>1087307564158</v>
      </c>
      <c r="G34" s="22">
        <v>1092353678481</v>
      </c>
      <c r="I34" s="22">
        <v>-5046114322</v>
      </c>
      <c r="K34" s="22">
        <v>26651519</v>
      </c>
      <c r="M34" s="22">
        <v>1087307564158</v>
      </c>
      <c r="O34" s="22">
        <v>1087134558600</v>
      </c>
      <c r="Q34" s="15">
        <v>173005558</v>
      </c>
    </row>
    <row r="35" spans="1:17" ht="21.75" customHeight="1">
      <c r="A35" s="6" t="s">
        <v>30</v>
      </c>
      <c r="C35" s="22">
        <v>51430396</v>
      </c>
      <c r="E35" s="22">
        <v>407192805783</v>
      </c>
      <c r="G35" s="22">
        <v>406858838974</v>
      </c>
      <c r="I35" s="22">
        <v>333966809</v>
      </c>
      <c r="K35" s="22">
        <v>51430396</v>
      </c>
      <c r="M35" s="22">
        <v>407192805783</v>
      </c>
      <c r="O35" s="22">
        <v>403611277736</v>
      </c>
      <c r="Q35" s="15">
        <v>3581528047</v>
      </c>
    </row>
    <row r="36" spans="1:17" ht="21.75" customHeight="1">
      <c r="A36" s="6" t="s">
        <v>31</v>
      </c>
      <c r="C36" s="22">
        <v>83822722</v>
      </c>
      <c r="E36" s="22">
        <v>604607468106</v>
      </c>
      <c r="G36" s="22">
        <v>603679253796</v>
      </c>
      <c r="I36" s="22">
        <v>928214310</v>
      </c>
      <c r="K36" s="22">
        <v>83822722</v>
      </c>
      <c r="M36" s="22">
        <v>604607468106</v>
      </c>
      <c r="O36" s="22">
        <v>604758187738</v>
      </c>
      <c r="Q36" s="15">
        <v>-150719631</v>
      </c>
    </row>
    <row r="37" spans="1:17" ht="21.75" customHeight="1">
      <c r="A37" s="6" t="s">
        <v>43</v>
      </c>
      <c r="C37" s="22">
        <v>52234793</v>
      </c>
      <c r="E37" s="22">
        <v>741093923211</v>
      </c>
      <c r="G37" s="22">
        <v>745431223963</v>
      </c>
      <c r="I37" s="22">
        <v>-4337300751</v>
      </c>
      <c r="K37" s="22">
        <v>52234793</v>
      </c>
      <c r="M37" s="22">
        <v>741093923211</v>
      </c>
      <c r="O37" s="22">
        <v>737517852431</v>
      </c>
      <c r="Q37" s="15">
        <v>3576070780</v>
      </c>
    </row>
    <row r="38" spans="1:17" ht="21.75" customHeight="1">
      <c r="A38" s="6" t="s">
        <v>44</v>
      </c>
      <c r="C38" s="22">
        <v>886111110</v>
      </c>
      <c r="E38" s="22">
        <v>2691093876764</v>
      </c>
      <c r="G38" s="22">
        <v>2683710786943</v>
      </c>
      <c r="I38" s="22">
        <v>7383089821</v>
      </c>
      <c r="K38" s="22">
        <v>886111110</v>
      </c>
      <c r="M38" s="22">
        <v>2691093876764</v>
      </c>
      <c r="O38" s="22">
        <v>2666441968977</v>
      </c>
      <c r="Q38" s="15">
        <v>24651907787</v>
      </c>
    </row>
    <row r="39" spans="1:17" ht="21.75" customHeight="1">
      <c r="A39" s="6" t="s">
        <v>45</v>
      </c>
      <c r="C39" s="22">
        <v>25894821</v>
      </c>
      <c r="E39" s="22">
        <v>351717273709</v>
      </c>
      <c r="G39" s="22">
        <v>351161838108</v>
      </c>
      <c r="I39" s="22">
        <v>555435601</v>
      </c>
      <c r="K39" s="22">
        <v>25894821</v>
      </c>
      <c r="M39" s="22">
        <v>351717273709</v>
      </c>
      <c r="O39" s="22">
        <v>365374392275</v>
      </c>
      <c r="Q39" s="15">
        <v>-13657118565</v>
      </c>
    </row>
    <row r="40" spans="1:17" ht="21.75" customHeight="1">
      <c r="A40" s="6" t="s">
        <v>46</v>
      </c>
      <c r="C40" s="22">
        <v>43602714</v>
      </c>
      <c r="E40" s="22">
        <v>722881830335</v>
      </c>
      <c r="G40" s="22">
        <v>722514654795</v>
      </c>
      <c r="I40" s="22">
        <v>367175540</v>
      </c>
      <c r="K40" s="22">
        <v>43602714</v>
      </c>
      <c r="M40" s="22">
        <v>722881830335</v>
      </c>
      <c r="O40" s="22">
        <v>720674354253</v>
      </c>
      <c r="Q40" s="15">
        <v>2207476082</v>
      </c>
    </row>
    <row r="41" spans="1:17" ht="21.75" customHeight="1">
      <c r="A41" s="6" t="s">
        <v>47</v>
      </c>
      <c r="C41" s="22">
        <v>24181701</v>
      </c>
      <c r="E41" s="22">
        <v>391547394241</v>
      </c>
      <c r="G41" s="22">
        <v>390305700591</v>
      </c>
      <c r="I41" s="22">
        <v>1241693650</v>
      </c>
      <c r="K41" s="22">
        <v>24181701</v>
      </c>
      <c r="M41" s="22">
        <v>391547394241</v>
      </c>
      <c r="O41" s="22">
        <v>389307091333</v>
      </c>
      <c r="Q41" s="15">
        <v>2240302908</v>
      </c>
    </row>
    <row r="42" spans="1:17" ht="21.75" customHeight="1">
      <c r="A42" s="6" t="s">
        <v>48</v>
      </c>
      <c r="C42" s="22">
        <v>175190125</v>
      </c>
      <c r="E42" s="22">
        <v>1503498733787</v>
      </c>
      <c r="G42" s="22">
        <v>1504207850674</v>
      </c>
      <c r="I42" s="22">
        <v>-709116886</v>
      </c>
      <c r="K42" s="22">
        <v>175190125</v>
      </c>
      <c r="M42" s="22">
        <v>1503498733787</v>
      </c>
      <c r="O42" s="22">
        <v>1497453387729</v>
      </c>
      <c r="Q42" s="15">
        <f>6045346058-17670</f>
        <v>6045328388</v>
      </c>
    </row>
    <row r="43" spans="1:17" ht="21.75" customHeight="1">
      <c r="A43" s="6" t="s">
        <v>49</v>
      </c>
      <c r="C43" s="22">
        <v>72647153</v>
      </c>
      <c r="E43" s="22">
        <v>1267832193413</v>
      </c>
      <c r="G43" s="22">
        <v>1269116558921</v>
      </c>
      <c r="I43" s="22">
        <v>-1284365507</v>
      </c>
      <c r="K43" s="22">
        <v>72647153</v>
      </c>
      <c r="M43" s="22">
        <v>1267832193413</v>
      </c>
      <c r="O43" s="22">
        <v>1267313579192</v>
      </c>
      <c r="Q43" s="15">
        <v>518614221</v>
      </c>
    </row>
    <row r="44" spans="1:17" ht="21.75" customHeight="1">
      <c r="A44" s="6" t="s">
        <v>50</v>
      </c>
      <c r="C44" s="22">
        <v>4302645</v>
      </c>
      <c r="E44" s="22">
        <v>56519828694</v>
      </c>
      <c r="G44" s="22">
        <v>56585653649</v>
      </c>
      <c r="I44" s="22">
        <v>-65824954</v>
      </c>
      <c r="K44" s="22">
        <v>4302645</v>
      </c>
      <c r="M44" s="22">
        <v>56519828694</v>
      </c>
      <c r="O44" s="22">
        <v>56175094733</v>
      </c>
      <c r="Q44" s="15">
        <v>344733961</v>
      </c>
    </row>
    <row r="45" spans="1:17" ht="21.75" customHeight="1">
      <c r="A45" s="6" t="s">
        <v>32</v>
      </c>
      <c r="C45" s="22">
        <v>73379651</v>
      </c>
      <c r="E45" s="22">
        <v>239742323095</v>
      </c>
      <c r="G45" s="22">
        <v>240775015759</v>
      </c>
      <c r="I45" s="22">
        <v>-1032692663</v>
      </c>
      <c r="K45" s="22">
        <v>73379651</v>
      </c>
      <c r="M45" s="22">
        <v>239742323095</v>
      </c>
      <c r="O45" s="22">
        <v>239668646381</v>
      </c>
      <c r="Q45" s="15">
        <v>73676714</v>
      </c>
    </row>
    <row r="46" spans="1:17" ht="21.75" customHeight="1">
      <c r="A46" s="6" t="s">
        <v>33</v>
      </c>
      <c r="C46" s="22">
        <v>1135510263</v>
      </c>
      <c r="E46" s="22">
        <v>5542854816582</v>
      </c>
      <c r="G46" s="22">
        <v>5512514220766</v>
      </c>
      <c r="I46" s="22">
        <v>30340595816</v>
      </c>
      <c r="K46" s="22">
        <v>1135510263</v>
      </c>
      <c r="M46" s="22">
        <v>5542854816582</v>
      </c>
      <c r="O46" s="22">
        <v>5442983602864</v>
      </c>
      <c r="Q46" s="15">
        <v>99871213718</v>
      </c>
    </row>
    <row r="47" spans="1:17" ht="21.75" customHeight="1">
      <c r="A47" s="6" t="s">
        <v>51</v>
      </c>
      <c r="C47" s="22">
        <v>4213815</v>
      </c>
      <c r="E47" s="22">
        <v>13842418724</v>
      </c>
      <c r="G47" s="22">
        <v>12847921935</v>
      </c>
      <c r="I47" s="22">
        <v>994496789</v>
      </c>
      <c r="K47" s="22">
        <v>4213815</v>
      </c>
      <c r="M47" s="22">
        <v>13842418724</v>
      </c>
      <c r="O47" s="22">
        <v>12847921935</v>
      </c>
      <c r="Q47" s="15">
        <v>994496789</v>
      </c>
    </row>
    <row r="48" spans="1:17" ht="21.75" customHeight="1">
      <c r="A48" s="6" t="s">
        <v>53</v>
      </c>
      <c r="C48" s="22">
        <v>12090517</v>
      </c>
      <c r="E48" s="22">
        <v>132071626921</v>
      </c>
      <c r="G48" s="22">
        <v>129412431087</v>
      </c>
      <c r="I48" s="22">
        <v>2659195834</v>
      </c>
      <c r="K48" s="22">
        <v>12090517</v>
      </c>
      <c r="M48" s="22">
        <v>132071626921</v>
      </c>
      <c r="O48" s="22">
        <v>129412431087</v>
      </c>
      <c r="Q48" s="15">
        <v>2659195834</v>
      </c>
    </row>
    <row r="49" spans="1:17" ht="21.75" customHeight="1">
      <c r="A49" s="6" t="s">
        <v>34</v>
      </c>
      <c r="C49" s="22">
        <v>142350534</v>
      </c>
      <c r="E49" s="22">
        <v>1343126612750</v>
      </c>
      <c r="G49" s="22">
        <v>1353368070090</v>
      </c>
      <c r="I49" s="22">
        <v>-10241457339</v>
      </c>
      <c r="K49" s="22">
        <v>142350534</v>
      </c>
      <c r="M49" s="22">
        <v>1343126612750</v>
      </c>
      <c r="O49" s="22">
        <v>1348233642513</v>
      </c>
      <c r="Q49" s="15">
        <v>-5107029762</v>
      </c>
    </row>
    <row r="50" spans="1:17" ht="21.75" customHeight="1">
      <c r="A50" s="6" t="s">
        <v>35</v>
      </c>
      <c r="C50" s="22">
        <v>179425000</v>
      </c>
      <c r="E50" s="22">
        <v>1242555265975</v>
      </c>
      <c r="G50" s="22">
        <v>1248798712797</v>
      </c>
      <c r="I50" s="22">
        <v>-6243446822</v>
      </c>
      <c r="K50" s="22">
        <v>179425000</v>
      </c>
      <c r="M50" s="22">
        <v>1242555265975</v>
      </c>
      <c r="O50" s="22">
        <v>1245200599417</v>
      </c>
      <c r="Q50" s="15">
        <v>-2645333442</v>
      </c>
    </row>
    <row r="51" spans="1:17" ht="21.75" customHeight="1">
      <c r="A51" s="6" t="s">
        <v>40</v>
      </c>
      <c r="C51" s="22">
        <v>131112569</v>
      </c>
      <c r="E51" s="22">
        <v>805215845713</v>
      </c>
      <c r="G51" s="22">
        <v>791862363668</v>
      </c>
      <c r="I51" s="22">
        <v>13353482045</v>
      </c>
      <c r="K51" s="22">
        <v>131112569</v>
      </c>
      <c r="M51" s="22">
        <v>805215845713</v>
      </c>
      <c r="O51" s="22">
        <v>789874224905</v>
      </c>
      <c r="Q51" s="15">
        <v>15341620808</v>
      </c>
    </row>
    <row r="52" spans="1:17" ht="21.75" customHeight="1">
      <c r="A52" s="6" t="s">
        <v>41</v>
      </c>
      <c r="C52" s="22">
        <v>78529422</v>
      </c>
      <c r="E52" s="22">
        <v>1416457722558</v>
      </c>
      <c r="G52" s="22">
        <v>1413371573338</v>
      </c>
      <c r="I52" s="22">
        <v>3086149220</v>
      </c>
      <c r="K52" s="22">
        <v>78529422</v>
      </c>
      <c r="M52" s="22">
        <v>1416457722558</v>
      </c>
      <c r="O52" s="22">
        <v>1409733752216</v>
      </c>
      <c r="Q52" s="15">
        <v>6723970342</v>
      </c>
    </row>
    <row r="53" spans="1:17" ht="21.75" customHeight="1">
      <c r="A53" s="6" t="s">
        <v>42</v>
      </c>
      <c r="C53" s="22">
        <v>23945609</v>
      </c>
      <c r="E53" s="22">
        <v>1068618465901</v>
      </c>
      <c r="G53" s="22">
        <v>1078394538773</v>
      </c>
      <c r="I53" s="22">
        <v>-9776072871</v>
      </c>
      <c r="K53" s="22">
        <v>23945609</v>
      </c>
      <c r="M53" s="22">
        <v>1068618465901</v>
      </c>
      <c r="O53" s="22">
        <v>1067078737325</v>
      </c>
      <c r="Q53" s="15">
        <v>1539728576</v>
      </c>
    </row>
    <row r="54" spans="1:17" ht="21.75" customHeight="1">
      <c r="A54" s="6" t="s">
        <v>36</v>
      </c>
      <c r="C54" s="22">
        <v>59261124</v>
      </c>
      <c r="E54" s="22">
        <v>317909562022</v>
      </c>
      <c r="G54" s="22">
        <v>317780192563</v>
      </c>
      <c r="I54" s="22">
        <v>129369459</v>
      </c>
      <c r="K54" s="22">
        <v>59261124</v>
      </c>
      <c r="M54" s="22">
        <v>317909562022</v>
      </c>
      <c r="O54" s="22">
        <v>316427188912</v>
      </c>
      <c r="Q54" s="15">
        <v>1482373110</v>
      </c>
    </row>
    <row r="55" spans="1:17" ht="21.75" customHeight="1">
      <c r="A55" s="6" t="s">
        <v>37</v>
      </c>
      <c r="C55" s="22">
        <v>7690789</v>
      </c>
      <c r="E55" s="22">
        <v>32894724696</v>
      </c>
      <c r="G55" s="22">
        <v>34105287538</v>
      </c>
      <c r="I55" s="22">
        <v>-1210562841</v>
      </c>
      <c r="K55" s="22">
        <v>7690789</v>
      </c>
      <c r="M55" s="22">
        <v>32894724696</v>
      </c>
      <c r="O55" s="22">
        <v>33588948970</v>
      </c>
      <c r="Q55" s="15">
        <v>-694224273</v>
      </c>
    </row>
    <row r="56" spans="1:17" ht="21.75" customHeight="1">
      <c r="A56" s="6" t="s">
        <v>38</v>
      </c>
      <c r="C56" s="22">
        <v>45914140</v>
      </c>
      <c r="E56" s="22">
        <v>727492812595</v>
      </c>
      <c r="G56" s="22">
        <v>727802118399</v>
      </c>
      <c r="I56" s="22">
        <v>-309305803</v>
      </c>
      <c r="K56" s="22">
        <v>45914140</v>
      </c>
      <c r="M56" s="22">
        <v>727492812595</v>
      </c>
      <c r="O56" s="22">
        <v>724399449629</v>
      </c>
      <c r="Q56" s="15">
        <v>3093362966</v>
      </c>
    </row>
    <row r="57" spans="1:17" ht="21.75" customHeight="1">
      <c r="A57" s="6" t="s">
        <v>39</v>
      </c>
      <c r="C57" s="22">
        <v>191485485</v>
      </c>
      <c r="E57" s="22">
        <v>2133501497877</v>
      </c>
      <c r="G57" s="22">
        <v>2127014048461</v>
      </c>
      <c r="I57" s="22">
        <v>6487449416</v>
      </c>
      <c r="K57" s="22">
        <v>191485485</v>
      </c>
      <c r="M57" s="22">
        <v>2133501497877</v>
      </c>
      <c r="O57" s="22">
        <v>2118089646725</v>
      </c>
      <c r="Q57" s="15">
        <v>15411851152</v>
      </c>
    </row>
    <row r="58" spans="1:17" ht="21.75" customHeight="1">
      <c r="A58" s="6" t="s">
        <v>101</v>
      </c>
      <c r="C58" s="22">
        <v>436293</v>
      </c>
      <c r="E58" s="22">
        <v>3392037269920</v>
      </c>
      <c r="G58" s="22">
        <v>3332378219992</v>
      </c>
      <c r="I58" s="22">
        <v>59659049928</v>
      </c>
      <c r="K58" s="22">
        <v>436293</v>
      </c>
      <c r="M58" s="22">
        <v>3392037269920</v>
      </c>
      <c r="O58" s="22">
        <v>3273768565951</v>
      </c>
      <c r="Q58" s="15">
        <v>118268703969</v>
      </c>
    </row>
    <row r="59" spans="1:17" ht="21.75" customHeight="1">
      <c r="A59" s="6" t="s">
        <v>105</v>
      </c>
      <c r="C59" s="22">
        <v>519700</v>
      </c>
      <c r="E59" s="22">
        <v>1812295215190</v>
      </c>
      <c r="G59" s="22">
        <v>1780107562169</v>
      </c>
      <c r="I59" s="22">
        <v>32187653021</v>
      </c>
      <c r="K59" s="22">
        <v>519700</v>
      </c>
      <c r="M59" s="22">
        <v>1812295215190</v>
      </c>
      <c r="O59" s="22">
        <v>1748491684011</v>
      </c>
      <c r="Q59" s="15">
        <v>63803531179</v>
      </c>
    </row>
    <row r="60" spans="1:17" ht="21.75" customHeight="1">
      <c r="A60" s="6" t="s">
        <v>107</v>
      </c>
      <c r="C60" s="22">
        <v>3809700</v>
      </c>
      <c r="E60" s="22">
        <v>18152805043452</v>
      </c>
      <c r="G60" s="22">
        <v>17822915722035</v>
      </c>
      <c r="I60" s="22">
        <v>329889321417</v>
      </c>
      <c r="K60" s="22">
        <v>3809700</v>
      </c>
      <c r="M60" s="22">
        <v>18152805043452</v>
      </c>
      <c r="O60" s="22">
        <v>17499005323853</v>
      </c>
      <c r="Q60" s="15">
        <v>653799719599</v>
      </c>
    </row>
    <row r="61" spans="1:17" ht="21.75" customHeight="1">
      <c r="A61" s="6" t="s">
        <v>110</v>
      </c>
      <c r="C61" s="22">
        <v>6429500</v>
      </c>
      <c r="E61" s="22">
        <v>11615261500551</v>
      </c>
      <c r="G61" s="22">
        <v>11458541868797</v>
      </c>
      <c r="I61" s="22">
        <v>156719631754</v>
      </c>
      <c r="K61" s="22">
        <v>6429500</v>
      </c>
      <c r="M61" s="22">
        <v>11615261500551</v>
      </c>
      <c r="O61" s="22">
        <v>11276946221786</v>
      </c>
      <c r="Q61" s="15">
        <v>338315278765</v>
      </c>
    </row>
    <row r="62" spans="1:17" ht="21.75" customHeight="1">
      <c r="A62" s="6" t="s">
        <v>113</v>
      </c>
      <c r="C62" s="22">
        <v>2292600</v>
      </c>
      <c r="E62" s="22">
        <v>12046781086318</v>
      </c>
      <c r="G62" s="22">
        <v>11844075782162</v>
      </c>
      <c r="I62" s="22">
        <v>202705304156</v>
      </c>
      <c r="K62" s="22">
        <v>2292600</v>
      </c>
      <c r="M62" s="22">
        <v>12046781086318</v>
      </c>
      <c r="O62" s="22">
        <v>11641370478006</v>
      </c>
      <c r="Q62" s="15">
        <v>405410608312</v>
      </c>
    </row>
    <row r="63" spans="1:17" ht="21.75" customHeight="1">
      <c r="A63" s="6" t="s">
        <v>116</v>
      </c>
      <c r="C63" s="22">
        <v>114700</v>
      </c>
      <c r="E63" s="22">
        <v>555775720070</v>
      </c>
      <c r="G63" s="22">
        <v>546355264315</v>
      </c>
      <c r="I63" s="22">
        <v>9420455755</v>
      </c>
      <c r="K63" s="22">
        <v>114700</v>
      </c>
      <c r="M63" s="22">
        <v>555775720070</v>
      </c>
      <c r="O63" s="22">
        <v>536934808559</v>
      </c>
      <c r="Q63" s="15">
        <v>18840911511</v>
      </c>
    </row>
    <row r="64" spans="1:17" ht="21.75" customHeight="1">
      <c r="A64" s="6" t="s">
        <v>119</v>
      </c>
      <c r="C64" s="22">
        <v>1295800</v>
      </c>
      <c r="E64" s="22">
        <v>5397996313316</v>
      </c>
      <c r="G64" s="22">
        <v>5301761709945</v>
      </c>
      <c r="I64" s="22">
        <v>96234603371</v>
      </c>
      <c r="K64" s="22">
        <v>1295800</v>
      </c>
      <c r="M64" s="22">
        <v>5397996313316</v>
      </c>
      <c r="O64" s="22">
        <v>5205527106703</v>
      </c>
      <c r="Q64" s="15">
        <v>192469206613</v>
      </c>
    </row>
    <row r="65" spans="1:17" ht="21.75" customHeight="1">
      <c r="A65" s="6" t="s">
        <v>161</v>
      </c>
      <c r="C65" s="22">
        <v>3000000</v>
      </c>
      <c r="E65" s="22">
        <v>2555644612218</v>
      </c>
      <c r="G65" s="22">
        <v>2840632042106</v>
      </c>
      <c r="I65" s="22">
        <v>-284987429887</v>
      </c>
      <c r="K65" s="22">
        <v>3000000</v>
      </c>
      <c r="M65" s="22">
        <v>2555644612218</v>
      </c>
      <c r="O65" s="22">
        <v>2840632042106</v>
      </c>
      <c r="Q65" s="15">
        <v>-284987429887</v>
      </c>
    </row>
    <row r="66" spans="1:17" ht="21.75" customHeight="1">
      <c r="A66" s="6" t="s">
        <v>164</v>
      </c>
      <c r="C66" s="22">
        <v>1800000</v>
      </c>
      <c r="E66" s="22">
        <v>1496019296947</v>
      </c>
      <c r="G66" s="22">
        <v>1632104327463</v>
      </c>
      <c r="I66" s="22">
        <v>-136085030515</v>
      </c>
      <c r="K66" s="22">
        <v>1800000</v>
      </c>
      <c r="M66" s="22">
        <v>1496019296947</v>
      </c>
      <c r="O66" s="22">
        <v>1469170153356</v>
      </c>
      <c r="Q66" s="15">
        <v>26849143591</v>
      </c>
    </row>
    <row r="67" spans="1:17" ht="21.75" customHeight="1">
      <c r="A67" s="6" t="s">
        <v>167</v>
      </c>
      <c r="C67" s="22">
        <v>8000000</v>
      </c>
      <c r="E67" s="22">
        <v>6597314758450</v>
      </c>
      <c r="G67" s="22">
        <v>7007105731850</v>
      </c>
      <c r="I67" s="22">
        <v>-409790973399</v>
      </c>
      <c r="K67" s="22">
        <v>8000000</v>
      </c>
      <c r="M67" s="22">
        <v>6597314758450</v>
      </c>
      <c r="O67" s="22">
        <v>6496921854375</v>
      </c>
      <c r="Q67" s="15">
        <v>100392904075</v>
      </c>
    </row>
    <row r="68" spans="1:17" ht="21.75" customHeight="1">
      <c r="A68" s="6" t="s">
        <v>170</v>
      </c>
      <c r="C68" s="22">
        <v>4495500</v>
      </c>
      <c r="E68" s="22">
        <v>4031618764643</v>
      </c>
      <c r="G68" s="22">
        <v>4481201135053</v>
      </c>
      <c r="I68" s="22">
        <v>-449582370409</v>
      </c>
      <c r="K68" s="22">
        <v>4495500</v>
      </c>
      <c r="M68" s="22">
        <v>4031618764643</v>
      </c>
      <c r="O68" s="22">
        <v>4033091025880</v>
      </c>
      <c r="Q68" s="15">
        <v>-1472261236</v>
      </c>
    </row>
    <row r="69" spans="1:17" ht="21.75" customHeight="1">
      <c r="A69" s="6" t="s">
        <v>173</v>
      </c>
      <c r="C69" s="22">
        <v>2500000</v>
      </c>
      <c r="E69" s="22">
        <v>2136337734375</v>
      </c>
      <c r="G69" s="22">
        <v>2137112578125</v>
      </c>
      <c r="I69" s="22">
        <v>-774843749</v>
      </c>
      <c r="K69" s="22">
        <v>2500000</v>
      </c>
      <c r="M69" s="22">
        <v>2136337734375</v>
      </c>
      <c r="O69" s="22">
        <v>2374569565686</v>
      </c>
      <c r="Q69" s="15">
        <v>-238231831310</v>
      </c>
    </row>
    <row r="70" spans="1:17" ht="21.75" customHeight="1">
      <c r="A70" s="6" t="s">
        <v>174</v>
      </c>
      <c r="C70" s="22">
        <v>1495900</v>
      </c>
      <c r="E70" s="22">
        <v>1292533766300</v>
      </c>
      <c r="G70" s="22">
        <v>1279905342702</v>
      </c>
      <c r="I70" s="22">
        <v>12628423598</v>
      </c>
      <c r="K70" s="22">
        <v>1495900</v>
      </c>
      <c r="M70" s="22">
        <v>1292533766300</v>
      </c>
      <c r="O70" s="22">
        <v>1290425596160</v>
      </c>
      <c r="Q70" s="15">
        <v>2108170140</v>
      </c>
    </row>
    <row r="71" spans="1:17" ht="21.75" customHeight="1">
      <c r="A71" s="6" t="s">
        <v>177</v>
      </c>
      <c r="C71" s="22">
        <v>9500000</v>
      </c>
      <c r="E71" s="22">
        <v>8251295916906</v>
      </c>
      <c r="G71" s="22">
        <v>8358864681125</v>
      </c>
      <c r="I71" s="22">
        <v>-107568764218</v>
      </c>
      <c r="K71" s="22">
        <v>9500000</v>
      </c>
      <c r="M71" s="22">
        <v>8251295916906</v>
      </c>
      <c r="O71" s="22">
        <v>8183127189463</v>
      </c>
      <c r="Q71" s="15">
        <v>68168727443</v>
      </c>
    </row>
    <row r="72" spans="1:17" ht="21.75" customHeight="1">
      <c r="A72" s="6" t="s">
        <v>180</v>
      </c>
      <c r="C72" s="22">
        <v>10000000</v>
      </c>
      <c r="E72" s="22">
        <v>8726932149000</v>
      </c>
      <c r="G72" s="22">
        <v>8695143719500</v>
      </c>
      <c r="I72" s="22">
        <v>31788429500</v>
      </c>
      <c r="K72" s="22">
        <v>10000000</v>
      </c>
      <c r="M72" s="22">
        <v>8726932149000</v>
      </c>
      <c r="O72" s="22">
        <v>8588852252386</v>
      </c>
      <c r="Q72" s="15">
        <v>138079896614</v>
      </c>
    </row>
    <row r="73" spans="1:17" ht="21.75" customHeight="1">
      <c r="A73" s="6" t="s">
        <v>183</v>
      </c>
      <c r="C73" s="22">
        <v>7000000</v>
      </c>
      <c r="E73" s="22">
        <v>6444285013643</v>
      </c>
      <c r="G73" s="22">
        <v>6385201472431</v>
      </c>
      <c r="I73" s="22">
        <v>59083541212</v>
      </c>
      <c r="K73" s="22">
        <v>7000000</v>
      </c>
      <c r="M73" s="22">
        <v>6444285013643</v>
      </c>
      <c r="O73" s="22">
        <v>6298988271653</v>
      </c>
      <c r="Q73" s="15">
        <v>145296741990</v>
      </c>
    </row>
    <row r="74" spans="1:17" ht="21.75" customHeight="1">
      <c r="A74" s="6" t="s">
        <v>186</v>
      </c>
      <c r="C74" s="22">
        <v>2000000</v>
      </c>
      <c r="E74" s="22">
        <v>1637055366862</v>
      </c>
      <c r="G74" s="22">
        <v>1804672843750</v>
      </c>
      <c r="I74" s="22">
        <v>-167617476887</v>
      </c>
      <c r="K74" s="22">
        <v>2000000</v>
      </c>
      <c r="M74" s="22">
        <v>1637055366862</v>
      </c>
      <c r="O74" s="22">
        <v>1709831892303</v>
      </c>
      <c r="Q74" s="15">
        <v>-72776525440</v>
      </c>
    </row>
    <row r="75" spans="1:17" ht="21.75" customHeight="1">
      <c r="A75" s="6" t="s">
        <v>189</v>
      </c>
      <c r="C75" s="22">
        <v>5999981</v>
      </c>
      <c r="E75" s="22">
        <v>4957337274528</v>
      </c>
      <c r="G75" s="22">
        <v>5018914260721</v>
      </c>
      <c r="I75" s="22">
        <v>-61576986192</v>
      </c>
      <c r="K75" s="22">
        <v>5999981</v>
      </c>
      <c r="M75" s="22">
        <v>4957337274528</v>
      </c>
      <c r="O75" s="22">
        <v>4872701951778</v>
      </c>
      <c r="Q75" s="15">
        <v>84635322750</v>
      </c>
    </row>
    <row r="76" spans="1:17" ht="21.75" customHeight="1">
      <c r="A76" s="6" t="s">
        <v>192</v>
      </c>
      <c r="C76" s="22">
        <v>2000000</v>
      </c>
      <c r="E76" s="22">
        <v>1734256485000</v>
      </c>
      <c r="G76" s="22">
        <v>1734885495000</v>
      </c>
      <c r="I76" s="22">
        <v>-629009999</v>
      </c>
      <c r="K76" s="22">
        <v>2000000</v>
      </c>
      <c r="M76" s="22">
        <v>1734256485000</v>
      </c>
      <c r="O76" s="22">
        <v>1734885495000</v>
      </c>
      <c r="Q76" s="15">
        <v>-629009999</v>
      </c>
    </row>
    <row r="77" spans="1:17" ht="21.75" customHeight="1">
      <c r="A77" s="6" t="s">
        <v>195</v>
      </c>
      <c r="C77" s="22">
        <v>10000000</v>
      </c>
      <c r="E77" s="22">
        <v>8173333332125</v>
      </c>
      <c r="G77" s="22">
        <v>9023364218750</v>
      </c>
      <c r="I77" s="22">
        <v>-850030886624</v>
      </c>
      <c r="K77" s="22">
        <v>10000000</v>
      </c>
      <c r="M77" s="22">
        <v>8173333332125</v>
      </c>
      <c r="O77" s="22">
        <v>8153507980808</v>
      </c>
      <c r="Q77" s="15">
        <v>19825351317</v>
      </c>
    </row>
    <row r="78" spans="1:17" ht="21.75" customHeight="1">
      <c r="A78" s="6" t="s">
        <v>198</v>
      </c>
      <c r="C78" s="22">
        <v>4500000</v>
      </c>
      <c r="E78" s="22">
        <v>4059041695312</v>
      </c>
      <c r="G78" s="22">
        <v>4060513898437</v>
      </c>
      <c r="I78" s="22">
        <v>-1472203124</v>
      </c>
      <c r="K78" s="22">
        <v>4500000</v>
      </c>
      <c r="M78" s="22">
        <v>4059041695312</v>
      </c>
      <c r="O78" s="22">
        <v>3654562125469</v>
      </c>
      <c r="Q78" s="15">
        <v>404479569843</v>
      </c>
    </row>
    <row r="79" spans="1:17" ht="21.75" customHeight="1">
      <c r="A79" s="6" t="s">
        <v>77</v>
      </c>
      <c r="C79" s="22">
        <v>12370000</v>
      </c>
      <c r="E79" s="22">
        <v>211657565350</v>
      </c>
      <c r="G79" s="22">
        <v>211441092255</v>
      </c>
      <c r="I79" s="22">
        <v>216473095</v>
      </c>
      <c r="K79" s="22">
        <v>12370000</v>
      </c>
      <c r="M79" s="22">
        <v>211657565350</v>
      </c>
      <c r="O79" s="22">
        <v>210417270912</v>
      </c>
      <c r="Q79" s="15">
        <v>1240294438</v>
      </c>
    </row>
    <row r="80" spans="1:17" ht="21.75" customHeight="1">
      <c r="A80" s="6" t="s">
        <v>78</v>
      </c>
      <c r="C80" s="22">
        <v>8290000</v>
      </c>
      <c r="E80" s="22">
        <v>1163858674650</v>
      </c>
      <c r="G80" s="22">
        <v>1161298469650</v>
      </c>
      <c r="I80" s="22">
        <v>2560204999</v>
      </c>
      <c r="K80" s="22">
        <v>8290000</v>
      </c>
      <c r="M80" s="22">
        <v>1163858674650</v>
      </c>
      <c r="O80" s="22">
        <v>1153444018363</v>
      </c>
      <c r="Q80" s="15">
        <v>10414656286</v>
      </c>
    </row>
    <row r="81" spans="1:17" ht="21.75" customHeight="1">
      <c r="A81" s="6" t="s">
        <v>88</v>
      </c>
      <c r="C81" s="22">
        <v>2000000</v>
      </c>
      <c r="E81" s="22">
        <v>19954000000</v>
      </c>
      <c r="G81" s="22">
        <v>20014095063</v>
      </c>
      <c r="I81" s="22">
        <v>-60095062</v>
      </c>
      <c r="K81" s="22">
        <v>2000000</v>
      </c>
      <c r="M81" s="22">
        <v>19954000000</v>
      </c>
      <c r="O81" s="22">
        <v>20014095063</v>
      </c>
      <c r="Q81" s="15">
        <v>-60095062</v>
      </c>
    </row>
    <row r="82" spans="1:17" ht="21.75" customHeight="1">
      <c r="A82" s="6" t="s">
        <v>80</v>
      </c>
      <c r="C82" s="22">
        <v>30000000</v>
      </c>
      <c r="E82" s="22">
        <v>309486540000</v>
      </c>
      <c r="G82" s="22">
        <v>308478542195</v>
      </c>
      <c r="I82" s="22">
        <v>1007997805</v>
      </c>
      <c r="K82" s="22">
        <v>30000000</v>
      </c>
      <c r="M82" s="22">
        <v>309486540000</v>
      </c>
      <c r="O82" s="22">
        <v>307487179170</v>
      </c>
      <c r="Q82" s="15">
        <v>1999360830</v>
      </c>
    </row>
    <row r="83" spans="1:17" ht="21.75" customHeight="1">
      <c r="A83" s="6" t="s">
        <v>90</v>
      </c>
      <c r="C83" s="22">
        <v>2000000</v>
      </c>
      <c r="E83" s="22">
        <v>19954000000</v>
      </c>
      <c r="G83" s="22">
        <v>20012336814</v>
      </c>
      <c r="I83" s="22">
        <v>-58336813</v>
      </c>
      <c r="K83" s="22">
        <v>2000000</v>
      </c>
      <c r="M83" s="22">
        <v>19954000000</v>
      </c>
      <c r="O83" s="22">
        <v>20012336814</v>
      </c>
      <c r="Q83" s="15">
        <v>-58336813</v>
      </c>
    </row>
    <row r="84" spans="1:17" ht="21.75" customHeight="1">
      <c r="A84" s="6" t="s">
        <v>81</v>
      </c>
      <c r="C84" s="22">
        <v>13500000</v>
      </c>
      <c r="E84" s="22">
        <v>311644565100</v>
      </c>
      <c r="G84" s="22">
        <v>312228927796</v>
      </c>
      <c r="I84" s="22">
        <v>-584362695</v>
      </c>
      <c r="K84" s="22">
        <v>13500000</v>
      </c>
      <c r="M84" s="22">
        <v>311644565100</v>
      </c>
      <c r="O84" s="22">
        <v>310145528611</v>
      </c>
      <c r="Q84" s="15">
        <v>1499036485</v>
      </c>
    </row>
    <row r="85" spans="1:17" ht="21.75" customHeight="1">
      <c r="A85" s="6" t="s">
        <v>82</v>
      </c>
      <c r="C85" s="22">
        <v>2000000</v>
      </c>
      <c r="E85" s="22">
        <v>19954000000</v>
      </c>
      <c r="G85" s="22">
        <v>19976250000</v>
      </c>
      <c r="I85" s="22">
        <v>-22249999</v>
      </c>
      <c r="K85" s="22">
        <v>2000000</v>
      </c>
      <c r="M85" s="22">
        <v>19954000000</v>
      </c>
      <c r="O85" s="22">
        <v>20012323884</v>
      </c>
      <c r="Q85" s="15">
        <v>-58323883</v>
      </c>
    </row>
    <row r="86" spans="1:17" ht="21.75" customHeight="1">
      <c r="A86" s="6" t="s">
        <v>91</v>
      </c>
      <c r="C86" s="22">
        <v>2000000</v>
      </c>
      <c r="E86" s="22">
        <v>19954000000</v>
      </c>
      <c r="G86" s="22">
        <v>20012323884</v>
      </c>
      <c r="I86" s="22">
        <v>-58323883</v>
      </c>
      <c r="K86" s="22">
        <v>2000000</v>
      </c>
      <c r="M86" s="22">
        <v>19954000000</v>
      </c>
      <c r="O86" s="22">
        <v>20012323884</v>
      </c>
      <c r="Q86" s="15">
        <v>-58323883</v>
      </c>
    </row>
    <row r="87" spans="1:17" ht="21.75" customHeight="1">
      <c r="A87" s="6" t="s">
        <v>83</v>
      </c>
      <c r="C87" s="22">
        <v>65890160</v>
      </c>
      <c r="E87" s="22">
        <v>6460477449515</v>
      </c>
      <c r="G87" s="22">
        <v>6440231300435</v>
      </c>
      <c r="I87" s="22">
        <v>20246149080</v>
      </c>
      <c r="K87" s="22">
        <v>65890160</v>
      </c>
      <c r="M87" s="22">
        <v>6460477449515</v>
      </c>
      <c r="O87" s="22">
        <v>6430742846539</v>
      </c>
      <c r="Q87" s="15">
        <v>29734602976</v>
      </c>
    </row>
    <row r="88" spans="1:17" ht="21.75" customHeight="1">
      <c r="A88" s="6" t="s">
        <v>84</v>
      </c>
      <c r="C88" s="22">
        <v>3970000</v>
      </c>
      <c r="E88" s="22">
        <v>49324701657</v>
      </c>
      <c r="G88" s="22">
        <v>48687954467</v>
      </c>
      <c r="I88" s="22">
        <v>636747190</v>
      </c>
      <c r="K88" s="22">
        <v>3970000</v>
      </c>
      <c r="M88" s="22">
        <v>49324701657</v>
      </c>
      <c r="O88" s="22">
        <v>48149787155</v>
      </c>
      <c r="Q88" s="15">
        <v>1174914502</v>
      </c>
    </row>
    <row r="89" spans="1:17" ht="21.75" customHeight="1">
      <c r="A89" s="6" t="s">
        <v>89</v>
      </c>
      <c r="C89" s="22">
        <v>2000000</v>
      </c>
      <c r="E89" s="22">
        <v>19954000000</v>
      </c>
      <c r="G89" s="22">
        <v>20014095063</v>
      </c>
      <c r="I89" s="22">
        <v>-60095062</v>
      </c>
      <c r="K89" s="22">
        <v>2000000</v>
      </c>
      <c r="M89" s="22">
        <v>19954000000</v>
      </c>
      <c r="O89" s="22">
        <v>20014095063</v>
      </c>
      <c r="Q89" s="15">
        <v>-60095062</v>
      </c>
    </row>
    <row r="90" spans="1:17" ht="21.75" customHeight="1">
      <c r="A90" s="6" t="s">
        <v>85</v>
      </c>
      <c r="C90" s="22">
        <v>176033</v>
      </c>
      <c r="E90" s="22">
        <v>22453537249</v>
      </c>
      <c r="G90" s="22">
        <v>21744300292</v>
      </c>
      <c r="I90" s="22">
        <v>709236957</v>
      </c>
      <c r="K90" s="22">
        <v>176033</v>
      </c>
      <c r="M90" s="22">
        <v>22453537249</v>
      </c>
      <c r="O90" s="22">
        <v>20113530580</v>
      </c>
      <c r="Q90" s="15">
        <v>2340006669</v>
      </c>
    </row>
    <row r="91" spans="1:17" ht="21.75" customHeight="1">
      <c r="A91" s="6" t="s">
        <v>86</v>
      </c>
      <c r="C91" s="22">
        <v>500000</v>
      </c>
      <c r="E91" s="22">
        <v>540079500000</v>
      </c>
      <c r="G91" s="22">
        <v>515613980000</v>
      </c>
      <c r="I91" s="22">
        <v>24465520000</v>
      </c>
      <c r="K91" s="22">
        <v>500000</v>
      </c>
      <c r="M91" s="22">
        <v>540079500000</v>
      </c>
      <c r="O91" s="22">
        <v>441428480000</v>
      </c>
      <c r="Q91" s="15">
        <v>98651020000</v>
      </c>
    </row>
    <row r="92" spans="1:17" ht="21.75" customHeight="1">
      <c r="A92" s="6" t="s">
        <v>87</v>
      </c>
      <c r="C92" s="22">
        <v>14000000</v>
      </c>
      <c r="E92" s="22">
        <v>4564397684000</v>
      </c>
      <c r="G92" s="22">
        <v>4563381408161</v>
      </c>
      <c r="I92" s="22">
        <v>1016275839</v>
      </c>
      <c r="K92" s="22">
        <v>14000000</v>
      </c>
      <c r="M92" s="22">
        <v>4564397684000</v>
      </c>
      <c r="O92" s="22">
        <v>4539726285980</v>
      </c>
      <c r="Q92" s="15">
        <v>24671398020</v>
      </c>
    </row>
    <row r="93" spans="1:17" ht="21.75" customHeight="1">
      <c r="A93" s="6" t="s">
        <v>201</v>
      </c>
      <c r="C93" s="22">
        <v>3000000</v>
      </c>
      <c r="E93" s="22">
        <v>2178593745168</v>
      </c>
      <c r="G93" s="22">
        <v>2408563368750</v>
      </c>
      <c r="I93" s="22">
        <v>-229969623581</v>
      </c>
      <c r="K93" s="22">
        <v>3000000</v>
      </c>
      <c r="M93" s="22">
        <v>2178593745168</v>
      </c>
      <c r="O93" s="22">
        <v>2167707031875</v>
      </c>
      <c r="Q93" s="15">
        <v>10886713293</v>
      </c>
    </row>
    <row r="94" spans="1:17" ht="21.75" customHeight="1">
      <c r="A94" s="6" t="s">
        <v>204</v>
      </c>
      <c r="C94" s="22">
        <v>3211273</v>
      </c>
      <c r="E94" s="22">
        <v>2888574183275</v>
      </c>
      <c r="G94" s="22">
        <v>3210690956768</v>
      </c>
      <c r="I94" s="22">
        <v>-322116773492</v>
      </c>
      <c r="K94" s="22">
        <v>3211273</v>
      </c>
      <c r="M94" s="22">
        <v>2888574183275</v>
      </c>
      <c r="O94" s="22">
        <v>2889621861091</v>
      </c>
      <c r="Q94" s="15">
        <v>-1047677815</v>
      </c>
    </row>
    <row r="95" spans="1:17" ht="21.75" customHeight="1">
      <c r="A95" s="6" t="s">
        <v>207</v>
      </c>
      <c r="C95" s="22">
        <v>5000000</v>
      </c>
      <c r="E95" s="22">
        <v>4497553125000</v>
      </c>
      <c r="G95" s="22">
        <v>4499184375000</v>
      </c>
      <c r="I95" s="22">
        <v>-1631249999</v>
      </c>
      <c r="K95" s="22">
        <v>5000000</v>
      </c>
      <c r="M95" s="22">
        <v>4497553125000</v>
      </c>
      <c r="O95" s="22">
        <v>4499184375000</v>
      </c>
      <c r="Q95" s="15">
        <v>-1631249999</v>
      </c>
    </row>
    <row r="96" spans="1:17" ht="21.75" customHeight="1">
      <c r="A96" s="6" t="s">
        <v>210</v>
      </c>
      <c r="C96" s="22">
        <v>1200000</v>
      </c>
      <c r="E96" s="22">
        <v>1079412750000</v>
      </c>
      <c r="G96" s="22">
        <v>1127082879195</v>
      </c>
      <c r="I96" s="22">
        <v>-47670129194</v>
      </c>
      <c r="K96" s="22">
        <v>1200000</v>
      </c>
      <c r="M96" s="22">
        <v>1079412750000</v>
      </c>
      <c r="O96" s="22">
        <v>1079804250000</v>
      </c>
      <c r="Q96" s="15">
        <v>-391499999</v>
      </c>
    </row>
    <row r="97" spans="1:17" ht="21.75" customHeight="1">
      <c r="A97" s="6" t="s">
        <v>213</v>
      </c>
      <c r="C97" s="22">
        <v>3985000</v>
      </c>
      <c r="E97" s="22">
        <v>3345563919917</v>
      </c>
      <c r="G97" s="22">
        <v>3416040030501</v>
      </c>
      <c r="I97" s="22">
        <v>-70476110583</v>
      </c>
      <c r="K97" s="22">
        <v>3985000</v>
      </c>
      <c r="M97" s="22">
        <v>3345563919917</v>
      </c>
      <c r="O97" s="22">
        <v>3585849946875</v>
      </c>
      <c r="Q97" s="15">
        <v>-240286026957</v>
      </c>
    </row>
    <row r="98" spans="1:17" ht="21.75" customHeight="1">
      <c r="A98" s="6" t="s">
        <v>216</v>
      </c>
      <c r="C98" s="22">
        <v>500000</v>
      </c>
      <c r="E98" s="22">
        <v>449755312500</v>
      </c>
      <c r="G98" s="22">
        <v>499909375000</v>
      </c>
      <c r="I98" s="22">
        <v>-50154062499</v>
      </c>
      <c r="K98" s="22">
        <v>500000</v>
      </c>
      <c r="M98" s="22">
        <v>449755312500</v>
      </c>
      <c r="O98" s="22">
        <v>449918437500</v>
      </c>
      <c r="Q98" s="15">
        <v>-163124999</v>
      </c>
    </row>
    <row r="99" spans="1:17" ht="21.75" customHeight="1">
      <c r="A99" s="6" t="s">
        <v>219</v>
      </c>
      <c r="C99" s="22">
        <v>5000000</v>
      </c>
      <c r="E99" s="22">
        <v>4272675468750</v>
      </c>
      <c r="G99" s="22">
        <v>4749139062500</v>
      </c>
      <c r="I99" s="22">
        <v>-476463593749</v>
      </c>
      <c r="K99" s="22">
        <v>5000000</v>
      </c>
      <c r="M99" s="22">
        <v>4272675468750</v>
      </c>
      <c r="O99" s="22">
        <v>4499436051562</v>
      </c>
      <c r="Q99" s="15">
        <v>-226760582811</v>
      </c>
    </row>
    <row r="100" spans="1:17" ht="21.75" customHeight="1">
      <c r="A100" s="6" t="s">
        <v>222</v>
      </c>
      <c r="C100" s="22">
        <v>430000</v>
      </c>
      <c r="E100" s="22">
        <v>387207301484</v>
      </c>
      <c r="G100" s="22">
        <v>430386378327</v>
      </c>
      <c r="I100" s="22">
        <v>-43179076842</v>
      </c>
      <c r="K100" s="22">
        <v>430000</v>
      </c>
      <c r="M100" s="22">
        <v>387207301484</v>
      </c>
      <c r="O100" s="22">
        <v>425925507007</v>
      </c>
      <c r="Q100" s="15">
        <v>-38718205522</v>
      </c>
    </row>
    <row r="101" spans="1:17" ht="21.75" customHeight="1">
      <c r="A101" s="6" t="s">
        <v>225</v>
      </c>
      <c r="C101" s="22">
        <v>1984977</v>
      </c>
      <c r="E101" s="22">
        <v>1700954183238</v>
      </c>
      <c r="G101" s="22">
        <v>1701571114586</v>
      </c>
      <c r="I101" s="22">
        <v>-616931347</v>
      </c>
      <c r="K101" s="22">
        <v>1984977</v>
      </c>
      <c r="M101" s="22">
        <v>1700954183238</v>
      </c>
      <c r="O101" s="22">
        <v>1984617222918</v>
      </c>
      <c r="Q101" s="15">
        <v>-283663039679</v>
      </c>
    </row>
    <row r="102" spans="1:17" ht="21.75" customHeight="1">
      <c r="A102" s="6" t="s">
        <v>228</v>
      </c>
      <c r="C102" s="22">
        <v>1000000</v>
      </c>
      <c r="E102" s="22">
        <v>899510625000</v>
      </c>
      <c r="G102" s="22">
        <v>899836875000</v>
      </c>
      <c r="I102" s="22">
        <v>-326249999</v>
      </c>
      <c r="K102" s="22">
        <v>1000000</v>
      </c>
      <c r="M102" s="22">
        <v>899510625000</v>
      </c>
      <c r="O102" s="22">
        <v>899836875000</v>
      </c>
      <c r="Q102" s="15">
        <v>-326249999</v>
      </c>
    </row>
    <row r="103" spans="1:17" ht="21.75" customHeight="1">
      <c r="A103" s="6" t="s">
        <v>231</v>
      </c>
      <c r="C103" s="22">
        <v>3000000</v>
      </c>
      <c r="E103" s="22">
        <v>2698531875000</v>
      </c>
      <c r="G103" s="22">
        <v>2699510625000</v>
      </c>
      <c r="I103" s="22">
        <v>-978749999</v>
      </c>
      <c r="K103" s="22">
        <v>3000000</v>
      </c>
      <c r="M103" s="22">
        <v>2698531875000</v>
      </c>
      <c r="O103" s="22">
        <v>2699510625000</v>
      </c>
      <c r="Q103" s="15">
        <v>-978749999</v>
      </c>
    </row>
    <row r="104" spans="1:17" ht="21.75" customHeight="1">
      <c r="A104" s="6" t="s">
        <v>234</v>
      </c>
      <c r="C104" s="22">
        <v>5980000</v>
      </c>
      <c r="E104" s="22">
        <v>4561454359800</v>
      </c>
      <c r="G104" s="22">
        <v>4563108786600</v>
      </c>
      <c r="I104" s="22">
        <v>-1654426799</v>
      </c>
      <c r="K104" s="22">
        <v>5980000</v>
      </c>
      <c r="M104" s="22">
        <v>4561454359800</v>
      </c>
      <c r="O104" s="22">
        <v>4563108786600</v>
      </c>
      <c r="Q104" s="15">
        <v>-1654426799</v>
      </c>
    </row>
    <row r="105" spans="1:17" ht="21.75" customHeight="1">
      <c r="A105" s="6" t="s">
        <v>237</v>
      </c>
      <c r="C105" s="22">
        <v>5000</v>
      </c>
      <c r="E105" s="22">
        <v>4601746439</v>
      </c>
      <c r="G105" s="22">
        <v>4628410948</v>
      </c>
      <c r="I105" s="22">
        <v>-26664508</v>
      </c>
      <c r="K105" s="22">
        <v>5000</v>
      </c>
      <c r="M105" s="22">
        <v>4601746439</v>
      </c>
      <c r="O105" s="22">
        <v>4628410948</v>
      </c>
      <c r="Q105" s="15">
        <v>-26664508</v>
      </c>
    </row>
    <row r="106" spans="1:17" ht="21.75" customHeight="1">
      <c r="A106" s="6" t="s">
        <v>240</v>
      </c>
      <c r="C106" s="22">
        <v>5000000</v>
      </c>
      <c r="E106" s="22">
        <v>3977835875000</v>
      </c>
      <c r="G106" s="22">
        <v>4101756421875</v>
      </c>
      <c r="I106" s="22">
        <v>-123920546874</v>
      </c>
      <c r="K106" s="22">
        <v>5000000</v>
      </c>
      <c r="M106" s="22">
        <v>3977835875000</v>
      </c>
      <c r="O106" s="22">
        <v>4101756421875</v>
      </c>
      <c r="Q106" s="15">
        <v>-123920546874</v>
      </c>
    </row>
    <row r="107" spans="1:17" ht="21.75" customHeight="1">
      <c r="A107" s="6" t="s">
        <v>246</v>
      </c>
      <c r="C107" s="22">
        <v>215000</v>
      </c>
      <c r="E107" s="22">
        <v>204138939062</v>
      </c>
      <c r="G107" s="22">
        <v>197549187718</v>
      </c>
      <c r="I107" s="22">
        <v>6589751344</v>
      </c>
      <c r="K107" s="22">
        <v>215000</v>
      </c>
      <c r="M107" s="22">
        <v>204138939062</v>
      </c>
      <c r="O107" s="22">
        <v>197832936280</v>
      </c>
      <c r="Q107" s="15">
        <v>6306002782</v>
      </c>
    </row>
    <row r="108" spans="1:17" ht="21.75" customHeight="1">
      <c r="A108" s="6" t="s">
        <v>248</v>
      </c>
      <c r="C108" s="22">
        <v>5000</v>
      </c>
      <c r="E108" s="22">
        <v>4937213929</v>
      </c>
      <c r="G108" s="22">
        <v>4904110968</v>
      </c>
      <c r="I108" s="22">
        <v>33102961</v>
      </c>
      <c r="K108" s="22">
        <v>5000</v>
      </c>
      <c r="M108" s="22">
        <v>4937213929</v>
      </c>
      <c r="O108" s="22">
        <v>4867617584</v>
      </c>
      <c r="Q108" s="15">
        <v>69596345</v>
      </c>
    </row>
    <row r="109" spans="1:17" ht="21.75" customHeight="1">
      <c r="A109" s="6" t="s">
        <v>253</v>
      </c>
      <c r="C109" s="22">
        <v>15811025</v>
      </c>
      <c r="E109" s="22">
        <v>14982913851773</v>
      </c>
      <c r="G109" s="22">
        <v>15008266393581</v>
      </c>
      <c r="I109" s="22">
        <v>-25352541807</v>
      </c>
      <c r="K109" s="22">
        <v>15811025</v>
      </c>
      <c r="M109" s="22">
        <v>14982913851773</v>
      </c>
      <c r="O109" s="22">
        <v>15045545663740</v>
      </c>
      <c r="Q109" s="15">
        <v>-62631811966</v>
      </c>
    </row>
    <row r="110" spans="1:17" ht="21.75" customHeight="1">
      <c r="A110" s="6" t="s">
        <v>256</v>
      </c>
      <c r="C110" s="22">
        <v>4400014</v>
      </c>
      <c r="E110" s="22">
        <v>4230511875676</v>
      </c>
      <c r="G110" s="22">
        <v>3874389969315</v>
      </c>
      <c r="I110" s="22">
        <v>356121906361</v>
      </c>
      <c r="K110" s="22">
        <v>4400014</v>
      </c>
      <c r="M110" s="22">
        <v>4230511875676</v>
      </c>
      <c r="O110" s="22">
        <v>3870078737147</v>
      </c>
      <c r="Q110" s="15">
        <v>360433138529</v>
      </c>
    </row>
    <row r="111" spans="1:17" ht="21.75" customHeight="1">
      <c r="A111" s="6" t="s">
        <v>259</v>
      </c>
      <c r="C111" s="22">
        <v>5000</v>
      </c>
      <c r="E111" s="22">
        <v>4822376406</v>
      </c>
      <c r="G111" s="22">
        <v>4748389198</v>
      </c>
      <c r="I111" s="22">
        <v>73987208</v>
      </c>
      <c r="K111" s="22">
        <v>5000</v>
      </c>
      <c r="M111" s="22">
        <v>4822376406</v>
      </c>
      <c r="O111" s="22">
        <v>4998293895</v>
      </c>
      <c r="Q111" s="15">
        <v>-175917488</v>
      </c>
    </row>
    <row r="112" spans="1:17" ht="21.75" customHeight="1">
      <c r="A112" s="6" t="s">
        <v>262</v>
      </c>
      <c r="C112" s="22">
        <v>4928740</v>
      </c>
      <c r="E112" s="22">
        <v>4862563084255</v>
      </c>
      <c r="G112" s="22">
        <v>4828550555557</v>
      </c>
      <c r="I112" s="22">
        <v>34012528698</v>
      </c>
      <c r="K112" s="22">
        <v>4928740</v>
      </c>
      <c r="M112" s="22">
        <v>4862563084255</v>
      </c>
      <c r="O112" s="22">
        <v>4794302021230</v>
      </c>
      <c r="Q112" s="15">
        <v>68261063025</v>
      </c>
    </row>
    <row r="113" spans="1:17" ht="21.75" customHeight="1">
      <c r="A113" s="6" t="s">
        <v>268</v>
      </c>
      <c r="C113" s="22">
        <v>2639000</v>
      </c>
      <c r="E113" s="22">
        <v>2311562004342</v>
      </c>
      <c r="G113" s="22">
        <v>2315540242248</v>
      </c>
      <c r="I113" s="22">
        <v>-3978237905</v>
      </c>
      <c r="K113" s="22">
        <v>2639000</v>
      </c>
      <c r="M113" s="22">
        <v>2311562004342</v>
      </c>
      <c r="O113" s="22">
        <v>2450658937545</v>
      </c>
      <c r="Q113" s="15">
        <v>-139096933202</v>
      </c>
    </row>
    <row r="114" spans="1:17" ht="21.75" customHeight="1">
      <c r="A114" s="6" t="s">
        <v>270</v>
      </c>
      <c r="C114" s="22">
        <v>1290000</v>
      </c>
      <c r="E114" s="22">
        <v>1117112739478</v>
      </c>
      <c r="G114" s="22">
        <v>1134981347338</v>
      </c>
      <c r="I114" s="22">
        <v>-17868607859</v>
      </c>
      <c r="K114" s="22">
        <v>1290000</v>
      </c>
      <c r="M114" s="22">
        <v>1117112739478</v>
      </c>
      <c r="O114" s="22">
        <v>1194710419481</v>
      </c>
      <c r="Q114" s="15">
        <v>-77597680002</v>
      </c>
    </row>
    <row r="115" spans="1:17" ht="21.75" customHeight="1">
      <c r="A115" s="6" t="s">
        <v>273</v>
      </c>
      <c r="C115" s="22">
        <v>1200000</v>
      </c>
      <c r="E115" s="22">
        <v>1185734905875</v>
      </c>
      <c r="G115" s="22">
        <v>1186164968625</v>
      </c>
      <c r="I115" s="22">
        <v>-430062749</v>
      </c>
      <c r="K115" s="22">
        <v>1200000</v>
      </c>
      <c r="M115" s="22">
        <v>1185734905875</v>
      </c>
      <c r="O115" s="22">
        <v>1186164968625</v>
      </c>
      <c r="Q115" s="15">
        <v>-430062749</v>
      </c>
    </row>
    <row r="116" spans="1:17" ht="21.75" customHeight="1">
      <c r="A116" s="6" t="s">
        <v>276</v>
      </c>
      <c r="C116" s="22">
        <v>1200000</v>
      </c>
      <c r="E116" s="22">
        <v>1110116046000</v>
      </c>
      <c r="G116" s="22">
        <v>1110518682000</v>
      </c>
      <c r="I116" s="22">
        <v>-402635999</v>
      </c>
      <c r="K116" s="22">
        <v>1200000</v>
      </c>
      <c r="M116" s="22">
        <v>1110116046000</v>
      </c>
      <c r="O116" s="22">
        <v>1110518682000</v>
      </c>
      <c r="Q116" s="15">
        <v>-402635999</v>
      </c>
    </row>
    <row r="117" spans="1:17" ht="21.75" customHeight="1">
      <c r="A117" s="6" t="s">
        <v>278</v>
      </c>
      <c r="C117" s="22">
        <v>10604290</v>
      </c>
      <c r="E117" s="22">
        <v>9761346513083</v>
      </c>
      <c r="G117" s="22">
        <v>9742834000911</v>
      </c>
      <c r="I117" s="22">
        <v>18512512172</v>
      </c>
      <c r="K117" s="22">
        <v>10604290</v>
      </c>
      <c r="M117" s="22">
        <v>9761346513083</v>
      </c>
      <c r="O117" s="22">
        <v>9744820924224</v>
      </c>
      <c r="Q117" s="15">
        <v>16525588859</v>
      </c>
    </row>
    <row r="118" spans="1:17" ht="21.75" customHeight="1">
      <c r="A118" s="6" t="s">
        <v>280</v>
      </c>
      <c r="C118" s="22">
        <v>4433260</v>
      </c>
      <c r="E118" s="22">
        <v>3901805994738</v>
      </c>
      <c r="G118" s="22">
        <v>3580405364084</v>
      </c>
      <c r="I118" s="22">
        <v>321400630654</v>
      </c>
      <c r="K118" s="22">
        <v>4433260</v>
      </c>
      <c r="M118" s="22">
        <v>3901805994738</v>
      </c>
      <c r="O118" s="22">
        <v>3606556857267</v>
      </c>
      <c r="Q118" s="15">
        <v>295249137471</v>
      </c>
    </row>
    <row r="119" spans="1:17" ht="21.75" customHeight="1">
      <c r="A119" s="6" t="s">
        <v>289</v>
      </c>
      <c r="C119" s="22">
        <v>129000</v>
      </c>
      <c r="E119" s="22">
        <v>109435661985</v>
      </c>
      <c r="G119" s="22">
        <v>123950399917</v>
      </c>
      <c r="I119" s="22">
        <v>-14514737931</v>
      </c>
      <c r="K119" s="22">
        <v>129000</v>
      </c>
      <c r="M119" s="22">
        <v>109435661985</v>
      </c>
      <c r="O119" s="22">
        <v>124125090000</v>
      </c>
      <c r="Q119" s="15">
        <v>-14689428014</v>
      </c>
    </row>
    <row r="120" spans="1:17" ht="21.75" customHeight="1">
      <c r="A120" s="6" t="s">
        <v>315</v>
      </c>
      <c r="C120" s="22">
        <v>23610000</v>
      </c>
      <c r="E120" s="22">
        <v>20010393429000</v>
      </c>
      <c r="G120" s="22">
        <v>19999802700000</v>
      </c>
      <c r="I120" s="22">
        <v>10590729000</v>
      </c>
      <c r="K120" s="22">
        <v>23610000</v>
      </c>
      <c r="M120" s="22">
        <v>20010393429000</v>
      </c>
      <c r="O120" s="22">
        <v>19999802700000</v>
      </c>
      <c r="Q120" s="15">
        <v>10590729000</v>
      </c>
    </row>
    <row r="121" spans="1:17" ht="21.75" customHeight="1">
      <c r="A121" s="6" t="s">
        <v>309</v>
      </c>
      <c r="C121" s="22">
        <v>59354822</v>
      </c>
      <c r="E121" s="22">
        <v>54737508094874</v>
      </c>
      <c r="G121" s="22">
        <v>54767287807620</v>
      </c>
      <c r="I121" s="22">
        <v>-29779712745</v>
      </c>
      <c r="K121" s="22">
        <v>59354822</v>
      </c>
      <c r="M121" s="22">
        <v>54737508094874</v>
      </c>
      <c r="O121" s="22">
        <v>54767287807620</v>
      </c>
      <c r="Q121" s="15">
        <v>-29779712745</v>
      </c>
    </row>
    <row r="122" spans="1:17" ht="21.75" customHeight="1">
      <c r="A122" s="6" t="s">
        <v>295</v>
      </c>
      <c r="C122" s="22">
        <v>1500000</v>
      </c>
      <c r="E122" s="22">
        <v>1349265937500</v>
      </c>
      <c r="G122" s="22">
        <v>1349755312500</v>
      </c>
      <c r="I122" s="22">
        <v>-489374999</v>
      </c>
      <c r="K122" s="22">
        <v>1500000</v>
      </c>
      <c r="M122" s="22">
        <v>1349265937500</v>
      </c>
      <c r="O122" s="22">
        <v>1349755312500</v>
      </c>
      <c r="Q122" s="15">
        <v>-489374999</v>
      </c>
    </row>
    <row r="123" spans="1:17" ht="21.75" customHeight="1">
      <c r="A123" s="6" t="s">
        <v>298</v>
      </c>
      <c r="C123" s="22">
        <v>1000000</v>
      </c>
      <c r="E123" s="22">
        <v>899510625000</v>
      </c>
      <c r="G123" s="22">
        <v>899836875000</v>
      </c>
      <c r="I123" s="22">
        <v>-326249999</v>
      </c>
      <c r="K123" s="22">
        <v>1000000</v>
      </c>
      <c r="M123" s="22">
        <v>899510625000</v>
      </c>
      <c r="O123" s="22">
        <v>999818750000</v>
      </c>
      <c r="Q123" s="15">
        <v>-100308124999</v>
      </c>
    </row>
    <row r="124" spans="1:17" ht="21.75" customHeight="1">
      <c r="A124" s="6" t="s">
        <v>301</v>
      </c>
      <c r="C124" s="22">
        <v>4999799</v>
      </c>
      <c r="E124" s="22">
        <v>4497372323364</v>
      </c>
      <c r="G124" s="22">
        <v>4998892786388</v>
      </c>
      <c r="I124" s="22">
        <v>-501520463023</v>
      </c>
      <c r="K124" s="22">
        <v>4999799</v>
      </c>
      <c r="M124" s="22">
        <v>4497372323364</v>
      </c>
      <c r="O124" s="22">
        <v>4998893873888</v>
      </c>
      <c r="Q124" s="15">
        <v>-501521550523</v>
      </c>
    </row>
    <row r="125" spans="1:17" ht="21.75" customHeight="1">
      <c r="A125" s="6" t="s">
        <v>304</v>
      </c>
      <c r="C125" s="22">
        <v>15999999</v>
      </c>
      <c r="E125" s="22">
        <v>14392169100489</v>
      </c>
      <c r="G125" s="22">
        <v>15997099000181</v>
      </c>
      <c r="I125" s="22">
        <v>-1604929899691</v>
      </c>
      <c r="K125" s="22">
        <v>15999999</v>
      </c>
      <c r="M125" s="22">
        <v>14392169100489</v>
      </c>
      <c r="O125" s="22">
        <v>15997099000181</v>
      </c>
      <c r="Q125" s="15">
        <v>-1604929899691</v>
      </c>
    </row>
    <row r="126" spans="1:17" ht="21.75" customHeight="1">
      <c r="A126" s="6" t="s">
        <v>307</v>
      </c>
      <c r="C126" s="22">
        <v>5999790</v>
      </c>
      <c r="E126" s="22">
        <v>5396874852768</v>
      </c>
      <c r="G126" s="22">
        <v>5998702538038</v>
      </c>
      <c r="I126" s="22">
        <v>-601827685269</v>
      </c>
      <c r="K126" s="22">
        <v>5999790</v>
      </c>
      <c r="M126" s="22">
        <v>5396874852768</v>
      </c>
      <c r="O126" s="22">
        <v>5998703263038</v>
      </c>
      <c r="Q126" s="15">
        <v>-601828410269</v>
      </c>
    </row>
    <row r="127" spans="1:17" ht="21.75" customHeight="1" thickBot="1">
      <c r="A127" s="9" t="s">
        <v>55</v>
      </c>
      <c r="C127" s="22"/>
      <c r="E127" s="25">
        <v>377879378091287</v>
      </c>
      <c r="G127" s="25">
        <v>382569026634013</v>
      </c>
      <c r="I127" s="25">
        <v>-4689648542670</v>
      </c>
      <c r="K127" s="22"/>
      <c r="M127" s="25">
        <v>377879378091287</v>
      </c>
      <c r="O127" s="25">
        <v>377702715199373</v>
      </c>
      <c r="Q127" s="17">
        <f>SUM(Q8:Q126)</f>
        <v>176662874282</v>
      </c>
    </row>
    <row r="130" spans="3:17">
      <c r="I130" s="27"/>
      <c r="Q130" s="27"/>
    </row>
    <row r="131" spans="3:17">
      <c r="I131" s="27"/>
    </row>
    <row r="132" spans="3:17">
      <c r="C132" s="48"/>
      <c r="E132" s="27"/>
      <c r="G132" s="27"/>
      <c r="I132" s="27"/>
    </row>
    <row r="133" spans="3:17">
      <c r="C133" s="48"/>
      <c r="E133" s="27"/>
      <c r="G133" s="27"/>
      <c r="I133" s="27"/>
      <c r="Q133" s="27"/>
    </row>
    <row r="134" spans="3:17">
      <c r="C134" s="48"/>
      <c r="E134" s="27"/>
      <c r="G134" s="27"/>
    </row>
    <row r="135" spans="3:17">
      <c r="C135" s="48"/>
      <c r="E135" s="27"/>
      <c r="G135" s="27"/>
    </row>
    <row r="136" spans="3:17">
      <c r="C136" s="49"/>
      <c r="E136" s="27"/>
    </row>
    <row r="137" spans="3:17">
      <c r="C137" s="48"/>
      <c r="E137" s="27"/>
    </row>
    <row r="138" spans="3:17">
      <c r="E138" s="27"/>
      <c r="I138" s="27"/>
    </row>
    <row r="141" spans="3:17">
      <c r="E141" s="27"/>
    </row>
    <row r="142" spans="3:17">
      <c r="E142"/>
    </row>
  </sheetData>
  <sortState xmlns:xlrd2="http://schemas.microsoft.com/office/spreadsheetml/2017/richdata2" ref="A8:Q126">
    <sortCondition ref="A8:A126"/>
  </sortState>
  <mergeCells count="5">
    <mergeCell ref="A2:Q2"/>
    <mergeCell ref="A3:Q3"/>
    <mergeCell ref="C6:I6"/>
    <mergeCell ref="K6:Q6"/>
    <mergeCell ref="A1:Q1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1"/>
  <sheetViews>
    <sheetView rightToLeft="1" workbookViewId="0">
      <selection activeCell="A10" sqref="A10:AW10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</row>
    <row r="2" spans="1:49" ht="21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</row>
    <row r="3" spans="1:49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</row>
    <row r="4" spans="1:49" ht="14.45" customHeight="1"/>
    <row r="5" spans="1:49" ht="14.45" customHeight="1">
      <c r="A5" s="58" t="s">
        <v>56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</row>
    <row r="6" spans="1:49" ht="14.45" customHeight="1">
      <c r="I6" s="59" t="s">
        <v>7</v>
      </c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C6" s="59" t="s">
        <v>9</v>
      </c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59" t="s">
        <v>57</v>
      </c>
      <c r="B8" s="59"/>
      <c r="C8" s="59"/>
      <c r="D8" s="59"/>
      <c r="E8" s="59"/>
      <c r="F8" s="59"/>
      <c r="G8" s="59"/>
      <c r="I8" s="59" t="s">
        <v>58</v>
      </c>
      <c r="J8" s="59"/>
      <c r="K8" s="59"/>
      <c r="M8" s="59" t="s">
        <v>59</v>
      </c>
      <c r="N8" s="59"/>
      <c r="O8" s="59"/>
      <c r="Q8" s="59" t="s">
        <v>60</v>
      </c>
      <c r="R8" s="59"/>
      <c r="S8" s="59"/>
      <c r="T8" s="59"/>
      <c r="U8" s="59"/>
      <c r="W8" s="59" t="s">
        <v>61</v>
      </c>
      <c r="X8" s="59"/>
      <c r="Y8" s="59"/>
      <c r="Z8" s="59"/>
      <c r="AA8" s="59"/>
      <c r="AC8" s="59" t="s">
        <v>58</v>
      </c>
      <c r="AD8" s="59"/>
      <c r="AE8" s="59"/>
      <c r="AF8" s="59"/>
      <c r="AG8" s="59"/>
      <c r="AI8" s="59" t="s">
        <v>59</v>
      </c>
      <c r="AJ8" s="59"/>
      <c r="AK8" s="59"/>
      <c r="AM8" s="59" t="s">
        <v>60</v>
      </c>
      <c r="AN8" s="59"/>
      <c r="AO8" s="59"/>
      <c r="AQ8" s="59" t="s">
        <v>61</v>
      </c>
      <c r="AR8" s="59"/>
      <c r="AS8" s="59"/>
    </row>
    <row r="9" spans="1:49" ht="21.75" customHeight="1">
      <c r="A9" s="61" t="s">
        <v>62</v>
      </c>
      <c r="B9" s="61"/>
      <c r="C9" s="61"/>
      <c r="D9" s="61"/>
      <c r="E9" s="61"/>
      <c r="F9" s="61"/>
      <c r="G9" s="61"/>
      <c r="I9" s="67">
        <v>1135510263</v>
      </c>
      <c r="J9" s="67"/>
      <c r="K9" s="67"/>
      <c r="L9" s="18"/>
      <c r="M9" s="67">
        <v>4262</v>
      </c>
      <c r="N9" s="67"/>
      <c r="O9" s="67"/>
      <c r="P9" s="18"/>
      <c r="Q9" s="68" t="s">
        <v>63</v>
      </c>
      <c r="R9" s="68"/>
      <c r="S9" s="68"/>
      <c r="T9" s="68"/>
      <c r="U9" s="68"/>
      <c r="V9" s="18"/>
      <c r="W9" s="69">
        <v>0.97634457403324604</v>
      </c>
      <c r="X9" s="69"/>
      <c r="Y9" s="69"/>
      <c r="Z9" s="69"/>
      <c r="AA9" s="69"/>
      <c r="AB9" s="18"/>
      <c r="AC9" s="67">
        <v>1135510263</v>
      </c>
      <c r="AD9" s="67"/>
      <c r="AE9" s="67"/>
      <c r="AF9" s="67"/>
      <c r="AG9" s="67"/>
      <c r="AH9" s="18"/>
      <c r="AI9" s="67">
        <v>4507</v>
      </c>
      <c r="AJ9" s="67"/>
      <c r="AK9" s="67"/>
      <c r="AL9" s="18"/>
      <c r="AM9" s="68" t="s">
        <v>63</v>
      </c>
      <c r="AN9" s="68"/>
      <c r="AO9" s="68"/>
      <c r="AP9" s="18"/>
      <c r="AQ9" s="69">
        <v>0.97634457403324604</v>
      </c>
      <c r="AR9" s="69"/>
      <c r="AS9" s="69"/>
    </row>
    <row r="10" spans="1:49" ht="14.45" customHeight="1">
      <c r="A10" s="58" t="s">
        <v>64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</row>
    <row r="11" spans="1:49" ht="14.45" customHeight="1">
      <c r="C11" s="59" t="s">
        <v>7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Y11" s="59" t="s">
        <v>9</v>
      </c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</row>
    <row r="12" spans="1:49" ht="14.45" customHeight="1">
      <c r="A12" s="2" t="s">
        <v>57</v>
      </c>
      <c r="C12" s="4" t="s">
        <v>65</v>
      </c>
      <c r="D12" s="3"/>
      <c r="E12" s="4" t="s">
        <v>66</v>
      </c>
      <c r="F12" s="3"/>
      <c r="G12" s="60" t="s">
        <v>67</v>
      </c>
      <c r="H12" s="60"/>
      <c r="I12" s="60"/>
      <c r="J12" s="3"/>
      <c r="K12" s="60" t="s">
        <v>68</v>
      </c>
      <c r="L12" s="60"/>
      <c r="M12" s="60"/>
      <c r="N12" s="3"/>
      <c r="O12" s="60" t="s">
        <v>59</v>
      </c>
      <c r="P12" s="60"/>
      <c r="Q12" s="60"/>
      <c r="R12" s="3"/>
      <c r="S12" s="60" t="s">
        <v>60</v>
      </c>
      <c r="T12" s="60"/>
      <c r="U12" s="60"/>
      <c r="V12" s="60"/>
      <c r="W12" s="60"/>
      <c r="Y12" s="60" t="s">
        <v>65</v>
      </c>
      <c r="Z12" s="60"/>
      <c r="AA12" s="60"/>
      <c r="AB12" s="60"/>
      <c r="AC12" s="60"/>
      <c r="AD12" s="3"/>
      <c r="AE12" s="60" t="s">
        <v>66</v>
      </c>
      <c r="AF12" s="60"/>
      <c r="AG12" s="60"/>
      <c r="AH12" s="60"/>
      <c r="AI12" s="60"/>
      <c r="AJ12" s="3"/>
      <c r="AK12" s="60" t="s">
        <v>67</v>
      </c>
      <c r="AL12" s="60"/>
      <c r="AM12" s="60"/>
      <c r="AN12" s="3"/>
      <c r="AO12" s="60" t="s">
        <v>68</v>
      </c>
      <c r="AP12" s="60"/>
      <c r="AQ12" s="60"/>
      <c r="AR12" s="3"/>
      <c r="AS12" s="60" t="s">
        <v>59</v>
      </c>
      <c r="AT12" s="60"/>
      <c r="AU12" s="3"/>
      <c r="AV12" s="4" t="s">
        <v>60</v>
      </c>
    </row>
    <row r="13" spans="1:49" ht="14.45" customHeight="1">
      <c r="A13" s="58" t="s">
        <v>69</v>
      </c>
      <c r="B13" s="58"/>
      <c r="C13" s="70"/>
      <c r="D13" s="58"/>
      <c r="E13" s="70"/>
      <c r="F13" s="58"/>
      <c r="G13" s="70"/>
      <c r="H13" s="70"/>
      <c r="I13" s="70"/>
      <c r="J13" s="58"/>
      <c r="K13" s="70"/>
      <c r="L13" s="70"/>
      <c r="M13" s="70"/>
      <c r="N13" s="58"/>
      <c r="O13" s="70"/>
      <c r="P13" s="70"/>
      <c r="Q13" s="70"/>
      <c r="R13" s="58"/>
      <c r="S13" s="70"/>
      <c r="T13" s="70"/>
      <c r="U13" s="70"/>
      <c r="V13" s="70"/>
      <c r="W13" s="70"/>
      <c r="X13" s="58"/>
      <c r="Y13" s="70"/>
      <c r="Z13" s="70"/>
      <c r="AA13" s="70"/>
      <c r="AB13" s="70"/>
      <c r="AC13" s="70"/>
      <c r="AD13" s="58"/>
      <c r="AE13" s="70"/>
      <c r="AF13" s="70"/>
      <c r="AG13" s="70"/>
      <c r="AH13" s="70"/>
      <c r="AI13" s="70"/>
      <c r="AJ13" s="58"/>
      <c r="AK13" s="70"/>
      <c r="AL13" s="70"/>
      <c r="AM13" s="70"/>
      <c r="AN13" s="58"/>
      <c r="AO13" s="70"/>
      <c r="AP13" s="70"/>
      <c r="AQ13" s="70"/>
      <c r="AR13" s="58"/>
      <c r="AS13" s="70"/>
      <c r="AT13" s="70"/>
      <c r="AU13" s="58"/>
      <c r="AV13" s="70"/>
      <c r="AW13" s="58"/>
    </row>
    <row r="14" spans="1:49" ht="14.45" customHeight="1">
      <c r="C14" s="59" t="s">
        <v>7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O14" s="59" t="s">
        <v>9</v>
      </c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</row>
    <row r="15" spans="1:49" ht="14.45" customHeight="1">
      <c r="A15" s="2" t="s">
        <v>57</v>
      </c>
      <c r="C15" s="4" t="s">
        <v>66</v>
      </c>
      <c r="D15" s="3"/>
      <c r="E15" s="4" t="s">
        <v>68</v>
      </c>
      <c r="F15" s="3"/>
      <c r="G15" s="60" t="s">
        <v>59</v>
      </c>
      <c r="H15" s="60"/>
      <c r="I15" s="60"/>
      <c r="J15" s="3"/>
      <c r="K15" s="60" t="s">
        <v>60</v>
      </c>
      <c r="L15" s="60"/>
      <c r="M15" s="60"/>
      <c r="O15" s="60" t="s">
        <v>66</v>
      </c>
      <c r="P15" s="60"/>
      <c r="Q15" s="60"/>
      <c r="R15" s="60"/>
      <c r="S15" s="60"/>
      <c r="T15" s="3"/>
      <c r="U15" s="60" t="s">
        <v>68</v>
      </c>
      <c r="V15" s="60"/>
      <c r="W15" s="60"/>
      <c r="X15" s="60"/>
      <c r="Y15" s="60"/>
      <c r="Z15" s="3"/>
      <c r="AA15" s="60" t="s">
        <v>59</v>
      </c>
      <c r="AB15" s="60"/>
      <c r="AC15" s="60"/>
      <c r="AD15" s="60"/>
      <c r="AE15" s="60"/>
      <c r="AF15" s="3"/>
      <c r="AG15" s="60" t="s">
        <v>60</v>
      </c>
      <c r="AH15" s="60"/>
      <c r="AI15" s="60"/>
    </row>
    <row r="16" spans="1:49" ht="21.75" customHeight="1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</sheetData>
  <mergeCells count="45"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M8:AO8"/>
    <mergeCell ref="AQ8:AS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2"/>
  <sheetViews>
    <sheetView rightToLeft="1" workbookViewId="0">
      <selection activeCell="AA11" sqref="AA11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85546875" bestFit="1" customWidth="1"/>
    <col min="8" max="8" width="1.28515625" customWidth="1"/>
    <col min="9" max="9" width="18.85546875" bestFit="1" customWidth="1"/>
    <col min="10" max="10" width="1.28515625" customWidth="1"/>
    <col min="11" max="11" width="11" bestFit="1" customWidth="1"/>
    <col min="12" max="12" width="1.28515625" customWidth="1"/>
    <col min="13" max="13" width="17.7109375" bestFit="1" customWidth="1"/>
    <col min="14" max="14" width="1.28515625" customWidth="1"/>
    <col min="15" max="15" width="11.85546875" bestFit="1" customWidth="1"/>
    <col min="16" max="16" width="1.28515625" customWidth="1"/>
    <col min="17" max="17" width="17.7109375" bestFit="1" customWidth="1"/>
    <col min="18" max="18" width="1.28515625" customWidth="1"/>
    <col min="19" max="19" width="11.85546875" bestFit="1" customWidth="1"/>
    <col min="20" max="20" width="1.28515625" customWidth="1"/>
    <col min="21" max="21" width="22.28515625" bestFit="1" customWidth="1"/>
    <col min="22" max="22" width="1.28515625" customWidth="1"/>
    <col min="23" max="23" width="19" bestFit="1" customWidth="1"/>
    <col min="24" max="24" width="1.28515625" customWidth="1"/>
    <col min="25" max="25" width="19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ht="21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7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27" ht="14.45" customHeight="1"/>
    <row r="5" spans="1:27" ht="14.45" customHeight="1">
      <c r="A5" s="1" t="s">
        <v>70</v>
      </c>
      <c r="B5" s="58" t="s">
        <v>71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spans="1:27" ht="14.45" customHeight="1">
      <c r="E6" s="59" t="s">
        <v>7</v>
      </c>
      <c r="F6" s="59"/>
      <c r="G6" s="59"/>
      <c r="H6" s="59"/>
      <c r="I6" s="59"/>
      <c r="K6" s="59" t="s">
        <v>8</v>
      </c>
      <c r="L6" s="59"/>
      <c r="M6" s="59"/>
      <c r="N6" s="59"/>
      <c r="O6" s="59"/>
      <c r="P6" s="59"/>
      <c r="Q6" s="59"/>
      <c r="S6" s="59" t="s">
        <v>9</v>
      </c>
      <c r="T6" s="59"/>
      <c r="U6" s="59"/>
      <c r="V6" s="59"/>
      <c r="W6" s="59"/>
      <c r="X6" s="59"/>
      <c r="Y6" s="59"/>
      <c r="Z6" s="59"/>
      <c r="AA6" s="59"/>
    </row>
    <row r="7" spans="1:27" ht="14.45" customHeight="1">
      <c r="E7" s="3"/>
      <c r="F7" s="3"/>
      <c r="G7" s="3"/>
      <c r="H7" s="3"/>
      <c r="I7" s="3"/>
      <c r="K7" s="60" t="s">
        <v>72</v>
      </c>
      <c r="L7" s="60"/>
      <c r="M7" s="60"/>
      <c r="N7" s="3"/>
      <c r="O7" s="60" t="s">
        <v>73</v>
      </c>
      <c r="P7" s="60"/>
      <c r="Q7" s="60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59" t="s">
        <v>74</v>
      </c>
      <c r="B8" s="59"/>
      <c r="D8" s="59" t="s">
        <v>75</v>
      </c>
      <c r="E8" s="59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76</v>
      </c>
      <c r="W8" s="2" t="s">
        <v>14</v>
      </c>
      <c r="Y8" s="2" t="s">
        <v>15</v>
      </c>
      <c r="AA8" s="2" t="s">
        <v>18</v>
      </c>
    </row>
    <row r="9" spans="1:27" ht="21.75" customHeight="1">
      <c r="A9" s="61" t="s">
        <v>77</v>
      </c>
      <c r="B9" s="61"/>
      <c r="D9" s="67">
        <v>12370000</v>
      </c>
      <c r="E9" s="67"/>
      <c r="F9" s="18"/>
      <c r="G9" s="20">
        <v>140718444264</v>
      </c>
      <c r="H9" s="18"/>
      <c r="I9" s="20">
        <v>207939877818.75</v>
      </c>
      <c r="J9" s="18"/>
      <c r="K9" s="20">
        <v>0</v>
      </c>
      <c r="L9" s="18"/>
      <c r="M9" s="20">
        <v>0</v>
      </c>
      <c r="N9" s="18"/>
      <c r="O9" s="20">
        <v>0</v>
      </c>
      <c r="P9" s="18"/>
      <c r="Q9" s="20">
        <v>0</v>
      </c>
      <c r="R9" s="18"/>
      <c r="S9" s="20">
        <v>12370000</v>
      </c>
      <c r="T9" s="18"/>
      <c r="U9" s="20">
        <v>17150</v>
      </c>
      <c r="V9" s="18"/>
      <c r="W9" s="20">
        <v>140718444264</v>
      </c>
      <c r="X9" s="18"/>
      <c r="Y9" s="20">
        <v>211657565350</v>
      </c>
      <c r="Z9" s="18"/>
      <c r="AA9" s="21">
        <f>Y9/619123215421357*100</f>
        <v>3.4186662699435703E-2</v>
      </c>
    </row>
    <row r="10" spans="1:27" ht="21.75" customHeight="1">
      <c r="A10" s="63" t="s">
        <v>78</v>
      </c>
      <c r="B10" s="63"/>
      <c r="D10" s="71">
        <v>8350000</v>
      </c>
      <c r="E10" s="71"/>
      <c r="F10" s="18"/>
      <c r="G10" s="22">
        <v>1048389125152</v>
      </c>
      <c r="H10" s="18"/>
      <c r="I10" s="22">
        <v>1159855534031.25</v>
      </c>
      <c r="J10" s="18"/>
      <c r="K10" s="22">
        <v>0</v>
      </c>
      <c r="L10" s="18"/>
      <c r="M10" s="22">
        <v>0</v>
      </c>
      <c r="N10" s="18"/>
      <c r="O10" s="22">
        <v>-60000</v>
      </c>
      <c r="P10" s="18"/>
      <c r="Q10" s="22">
        <v>8587012369</v>
      </c>
      <c r="R10" s="18"/>
      <c r="S10" s="22">
        <v>8290000</v>
      </c>
      <c r="T10" s="18"/>
      <c r="U10" s="22">
        <v>140560</v>
      </c>
      <c r="V10" s="18"/>
      <c r="W10" s="22">
        <v>1040855790119</v>
      </c>
      <c r="X10" s="18"/>
      <c r="Y10" s="22">
        <v>1163858674650</v>
      </c>
      <c r="Z10" s="18"/>
      <c r="AA10" s="23">
        <f t="shared" ref="AA10:AA23" si="0">Y10/619123215421357*100</f>
        <v>0.18798498354772761</v>
      </c>
    </row>
    <row r="11" spans="1:27" ht="21.75" customHeight="1">
      <c r="A11" s="63" t="s">
        <v>79</v>
      </c>
      <c r="B11" s="63"/>
      <c r="D11" s="71">
        <v>10000000</v>
      </c>
      <c r="E11" s="71"/>
      <c r="F11" s="18"/>
      <c r="G11" s="22">
        <v>100116000000</v>
      </c>
      <c r="H11" s="18"/>
      <c r="I11" s="22">
        <v>122254650000</v>
      </c>
      <c r="J11" s="18"/>
      <c r="K11" s="22">
        <v>0</v>
      </c>
      <c r="L11" s="18"/>
      <c r="M11" s="22">
        <v>0</v>
      </c>
      <c r="N11" s="18"/>
      <c r="O11" s="22">
        <v>-10000000</v>
      </c>
      <c r="P11" s="18"/>
      <c r="Q11" s="22">
        <v>125850375000</v>
      </c>
      <c r="R11" s="18"/>
      <c r="S11" s="22">
        <v>0</v>
      </c>
      <c r="T11" s="18"/>
      <c r="U11" s="22">
        <v>0</v>
      </c>
      <c r="V11" s="18"/>
      <c r="W11" s="22">
        <v>0</v>
      </c>
      <c r="X11" s="18"/>
      <c r="Y11" s="22">
        <v>0</v>
      </c>
      <c r="Z11" s="18"/>
      <c r="AA11" s="23">
        <f t="shared" si="0"/>
        <v>0</v>
      </c>
    </row>
    <row r="12" spans="1:27" ht="21.75" customHeight="1">
      <c r="A12" s="63" t="s">
        <v>80</v>
      </c>
      <c r="B12" s="63"/>
      <c r="D12" s="71">
        <v>30000000</v>
      </c>
      <c r="E12" s="71"/>
      <c r="F12" s="18"/>
      <c r="G12" s="22">
        <v>300348000000</v>
      </c>
      <c r="H12" s="18"/>
      <c r="I12" s="22">
        <v>308033775000</v>
      </c>
      <c r="J12" s="18"/>
      <c r="K12" s="22">
        <v>0</v>
      </c>
      <c r="L12" s="18"/>
      <c r="M12" s="22">
        <v>0</v>
      </c>
      <c r="N12" s="18"/>
      <c r="O12" s="22">
        <v>0</v>
      </c>
      <c r="P12" s="18"/>
      <c r="Q12" s="22">
        <v>0</v>
      </c>
      <c r="R12" s="18"/>
      <c r="S12" s="22">
        <v>30000000</v>
      </c>
      <c r="T12" s="18"/>
      <c r="U12" s="22">
        <v>10340</v>
      </c>
      <c r="V12" s="18"/>
      <c r="W12" s="22">
        <v>300348000000</v>
      </c>
      <c r="X12" s="18"/>
      <c r="Y12" s="22">
        <v>309486540000</v>
      </c>
      <c r="Z12" s="18"/>
      <c r="AA12" s="23">
        <f t="shared" si="0"/>
        <v>4.9987875158157752E-2</v>
      </c>
    </row>
    <row r="13" spans="1:27" ht="21.75" customHeight="1">
      <c r="A13" s="63" t="s">
        <v>81</v>
      </c>
      <c r="B13" s="63"/>
      <c r="D13" s="71">
        <v>13500000</v>
      </c>
      <c r="E13" s="71"/>
      <c r="F13" s="18"/>
      <c r="G13" s="22">
        <v>217763928013</v>
      </c>
      <c r="H13" s="18"/>
      <c r="I13" s="22">
        <v>303524136562.5</v>
      </c>
      <c r="J13" s="18"/>
      <c r="K13" s="22">
        <v>0</v>
      </c>
      <c r="L13" s="18"/>
      <c r="M13" s="22">
        <v>0</v>
      </c>
      <c r="N13" s="18"/>
      <c r="O13" s="22">
        <v>0</v>
      </c>
      <c r="P13" s="18"/>
      <c r="Q13" s="22">
        <v>0</v>
      </c>
      <c r="R13" s="18"/>
      <c r="S13" s="22">
        <v>13500000</v>
      </c>
      <c r="T13" s="18"/>
      <c r="U13" s="22">
        <v>23138</v>
      </c>
      <c r="V13" s="18"/>
      <c r="W13" s="22">
        <v>217763928013</v>
      </c>
      <c r="X13" s="18"/>
      <c r="Y13" s="22">
        <v>311644565100</v>
      </c>
      <c r="Z13" s="18"/>
      <c r="AA13" s="23">
        <f t="shared" si="0"/>
        <v>5.0336436647413378E-2</v>
      </c>
    </row>
    <row r="14" spans="1:27" ht="21.75" customHeight="1">
      <c r="A14" s="63" t="s">
        <v>82</v>
      </c>
      <c r="B14" s="63"/>
      <c r="D14" s="71">
        <v>2000000</v>
      </c>
      <c r="E14" s="71"/>
      <c r="F14" s="18"/>
      <c r="G14" s="22">
        <v>20023200000</v>
      </c>
      <c r="H14" s="18"/>
      <c r="I14" s="22">
        <v>19976250000</v>
      </c>
      <c r="J14" s="18"/>
      <c r="K14" s="22">
        <v>0</v>
      </c>
      <c r="L14" s="18"/>
      <c r="M14" s="22">
        <v>0</v>
      </c>
      <c r="N14" s="18"/>
      <c r="O14" s="22">
        <v>0</v>
      </c>
      <c r="P14" s="18"/>
      <c r="Q14" s="22">
        <v>0</v>
      </c>
      <c r="R14" s="18"/>
      <c r="S14" s="22">
        <v>2000000</v>
      </c>
      <c r="T14" s="18"/>
      <c r="U14" s="22">
        <v>10000</v>
      </c>
      <c r="V14" s="18"/>
      <c r="W14" s="22">
        <v>20023200000</v>
      </c>
      <c r="X14" s="18"/>
      <c r="Y14" s="22">
        <v>19954000000</v>
      </c>
      <c r="Z14" s="18"/>
      <c r="AA14" s="23">
        <f t="shared" si="0"/>
        <v>3.2229448844718084E-3</v>
      </c>
    </row>
    <row r="15" spans="1:27" ht="21.75" customHeight="1">
      <c r="A15" s="63" t="s">
        <v>83</v>
      </c>
      <c r="B15" s="63"/>
      <c r="D15" s="71">
        <v>77438648</v>
      </c>
      <c r="E15" s="71"/>
      <c r="F15" s="18"/>
      <c r="G15" s="22">
        <v>2830713548259</v>
      </c>
      <c r="H15" s="18"/>
      <c r="I15" s="22">
        <v>7019588311562.5303</v>
      </c>
      <c r="J15" s="18"/>
      <c r="K15" s="22">
        <v>0</v>
      </c>
      <c r="L15" s="18"/>
      <c r="M15" s="22">
        <v>0</v>
      </c>
      <c r="N15" s="18"/>
      <c r="O15" s="22">
        <v>-11548488</v>
      </c>
      <c r="P15" s="18"/>
      <c r="Q15" s="22">
        <v>1036224928974</v>
      </c>
      <c r="R15" s="18"/>
      <c r="S15" s="22">
        <v>65890160</v>
      </c>
      <c r="T15" s="18"/>
      <c r="U15" s="22">
        <v>98167</v>
      </c>
      <c r="V15" s="18"/>
      <c r="W15" s="22">
        <v>2408566955059</v>
      </c>
      <c r="X15" s="18"/>
      <c r="Y15" s="22">
        <v>6460477449515.9404</v>
      </c>
      <c r="Z15" s="18"/>
      <c r="AA15" s="23">
        <f t="shared" si="0"/>
        <v>1.0434881601264345</v>
      </c>
    </row>
    <row r="16" spans="1:27" ht="21.75" customHeight="1">
      <c r="A16" s="63" t="s">
        <v>84</v>
      </c>
      <c r="B16" s="63"/>
      <c r="D16" s="71">
        <v>3970000</v>
      </c>
      <c r="E16" s="71"/>
      <c r="F16" s="18"/>
      <c r="G16" s="22">
        <v>40140468992</v>
      </c>
      <c r="H16" s="18"/>
      <c r="I16" s="22">
        <v>47167072507</v>
      </c>
      <c r="J16" s="18"/>
      <c r="K16" s="22">
        <v>0</v>
      </c>
      <c r="L16" s="18"/>
      <c r="M16" s="22">
        <v>0</v>
      </c>
      <c r="N16" s="18"/>
      <c r="O16" s="22">
        <v>0</v>
      </c>
      <c r="P16" s="18"/>
      <c r="Q16" s="22">
        <v>0</v>
      </c>
      <c r="R16" s="18"/>
      <c r="S16" s="22">
        <v>3970000</v>
      </c>
      <c r="T16" s="18"/>
      <c r="U16" s="22">
        <v>12453</v>
      </c>
      <c r="V16" s="18"/>
      <c r="W16" s="22">
        <v>40140468992</v>
      </c>
      <c r="X16" s="18"/>
      <c r="Y16" s="22">
        <v>49324701657</v>
      </c>
      <c r="Z16" s="18"/>
      <c r="AA16" s="23">
        <f t="shared" si="0"/>
        <v>7.9668635302959957E-3</v>
      </c>
    </row>
    <row r="17" spans="1:27" ht="21.75" customHeight="1">
      <c r="A17" s="63" t="s">
        <v>85</v>
      </c>
      <c r="B17" s="63"/>
      <c r="D17" s="71">
        <v>176033</v>
      </c>
      <c r="E17" s="71"/>
      <c r="F17" s="18"/>
      <c r="G17" s="22">
        <v>16071869289</v>
      </c>
      <c r="H17" s="18"/>
      <c r="I17" s="22">
        <v>21744300292</v>
      </c>
      <c r="J17" s="18"/>
      <c r="K17" s="22">
        <v>0</v>
      </c>
      <c r="L17" s="18"/>
      <c r="M17" s="22">
        <v>0</v>
      </c>
      <c r="N17" s="18"/>
      <c r="O17" s="22">
        <v>0</v>
      </c>
      <c r="P17" s="18"/>
      <c r="Q17" s="22">
        <v>0</v>
      </c>
      <c r="R17" s="18"/>
      <c r="S17" s="22">
        <v>176033</v>
      </c>
      <c r="T17" s="18"/>
      <c r="U17" s="22">
        <v>127553</v>
      </c>
      <c r="V17" s="18"/>
      <c r="W17" s="22">
        <v>16071869289</v>
      </c>
      <c r="X17" s="18"/>
      <c r="Y17" s="22">
        <v>22453537248</v>
      </c>
      <c r="Z17" s="18"/>
      <c r="AA17" s="23">
        <f t="shared" si="0"/>
        <v>3.626666984651639E-3</v>
      </c>
    </row>
    <row r="18" spans="1:27" ht="21.75" customHeight="1">
      <c r="A18" s="63" t="s">
        <v>86</v>
      </c>
      <c r="B18" s="63"/>
      <c r="D18" s="71">
        <v>500000</v>
      </c>
      <c r="E18" s="71"/>
      <c r="F18" s="18"/>
      <c r="G18" s="22">
        <v>191269360000</v>
      </c>
      <c r="H18" s="18"/>
      <c r="I18" s="22">
        <v>515613980000</v>
      </c>
      <c r="J18" s="18"/>
      <c r="K18" s="22">
        <v>0</v>
      </c>
      <c r="L18" s="18"/>
      <c r="M18" s="22">
        <v>0</v>
      </c>
      <c r="N18" s="18"/>
      <c r="O18" s="22">
        <v>0</v>
      </c>
      <c r="P18" s="18"/>
      <c r="Q18" s="22">
        <v>0</v>
      </c>
      <c r="R18" s="18"/>
      <c r="S18" s="22">
        <v>500000</v>
      </c>
      <c r="T18" s="18"/>
      <c r="U18" s="22">
        <v>1080159</v>
      </c>
      <c r="V18" s="18"/>
      <c r="W18" s="22">
        <v>191269360000</v>
      </c>
      <c r="X18" s="18"/>
      <c r="Y18" s="22">
        <v>540079480000</v>
      </c>
      <c r="Z18" s="18"/>
      <c r="AA18" s="23">
        <f t="shared" si="0"/>
        <v>8.7232955661731698E-2</v>
      </c>
    </row>
    <row r="19" spans="1:27" ht="21.75" customHeight="1">
      <c r="A19" s="63" t="s">
        <v>87</v>
      </c>
      <c r="B19" s="63"/>
      <c r="D19" s="71">
        <v>8000000</v>
      </c>
      <c r="E19" s="71"/>
      <c r="F19" s="18"/>
      <c r="G19" s="22">
        <v>2282790325167</v>
      </c>
      <c r="H19" s="18"/>
      <c r="I19" s="22">
        <v>2525717145000</v>
      </c>
      <c r="J19" s="18"/>
      <c r="K19" s="22">
        <v>7000000</v>
      </c>
      <c r="L19" s="18"/>
      <c r="M19" s="22">
        <v>2302106442222</v>
      </c>
      <c r="N19" s="18"/>
      <c r="O19" s="22">
        <v>-1000000</v>
      </c>
      <c r="P19" s="18"/>
      <c r="Q19" s="22">
        <v>329201092086</v>
      </c>
      <c r="R19" s="18"/>
      <c r="S19" s="22">
        <v>14000000</v>
      </c>
      <c r="T19" s="18"/>
      <c r="U19" s="22">
        <v>326780</v>
      </c>
      <c r="V19" s="18"/>
      <c r="W19" s="22">
        <v>4279236982902</v>
      </c>
      <c r="X19" s="18"/>
      <c r="Y19" s="22">
        <v>4564397684000</v>
      </c>
      <c r="Z19" s="18"/>
      <c r="AA19" s="23">
        <f t="shared" si="0"/>
        <v>0.7372357505433883</v>
      </c>
    </row>
    <row r="20" spans="1:27" ht="21.75" customHeight="1">
      <c r="A20" s="63" t="s">
        <v>88</v>
      </c>
      <c r="B20" s="63"/>
      <c r="D20" s="71">
        <v>0</v>
      </c>
      <c r="E20" s="71"/>
      <c r="F20" s="18"/>
      <c r="G20" s="22">
        <v>0</v>
      </c>
      <c r="H20" s="18"/>
      <c r="I20" s="22">
        <v>0</v>
      </c>
      <c r="J20" s="18"/>
      <c r="K20" s="22">
        <v>2000000</v>
      </c>
      <c r="L20" s="18"/>
      <c r="M20" s="22">
        <v>20044900000</v>
      </c>
      <c r="N20" s="18"/>
      <c r="O20" s="22">
        <v>0</v>
      </c>
      <c r="P20" s="18"/>
      <c r="Q20" s="22">
        <v>0</v>
      </c>
      <c r="R20" s="18"/>
      <c r="S20" s="22">
        <v>2000000</v>
      </c>
      <c r="T20" s="18"/>
      <c r="U20" s="22">
        <v>10000</v>
      </c>
      <c r="V20" s="18"/>
      <c r="W20" s="22">
        <v>20044900000</v>
      </c>
      <c r="X20" s="18"/>
      <c r="Y20" s="22">
        <v>19954000000</v>
      </c>
      <c r="Z20" s="18"/>
      <c r="AA20" s="23">
        <f t="shared" si="0"/>
        <v>3.2229448844718084E-3</v>
      </c>
    </row>
    <row r="21" spans="1:27" ht="21.75" customHeight="1">
      <c r="A21" s="63" t="s">
        <v>89</v>
      </c>
      <c r="B21" s="63"/>
      <c r="D21" s="71">
        <v>0</v>
      </c>
      <c r="E21" s="71"/>
      <c r="F21" s="18"/>
      <c r="G21" s="22">
        <v>0</v>
      </c>
      <c r="H21" s="18"/>
      <c r="I21" s="22">
        <v>0</v>
      </c>
      <c r="J21" s="18"/>
      <c r="K21" s="22">
        <v>2000000</v>
      </c>
      <c r="L21" s="18"/>
      <c r="M21" s="22">
        <v>20044900000</v>
      </c>
      <c r="N21" s="18"/>
      <c r="O21" s="22">
        <v>0</v>
      </c>
      <c r="P21" s="18"/>
      <c r="Q21" s="22">
        <v>0</v>
      </c>
      <c r="R21" s="18"/>
      <c r="S21" s="22">
        <v>2000000</v>
      </c>
      <c r="T21" s="18"/>
      <c r="U21" s="22">
        <v>10000</v>
      </c>
      <c r="V21" s="18"/>
      <c r="W21" s="22">
        <v>20044900000</v>
      </c>
      <c r="X21" s="18"/>
      <c r="Y21" s="22">
        <v>19954000000</v>
      </c>
      <c r="Z21" s="18"/>
      <c r="AA21" s="23">
        <f t="shared" si="0"/>
        <v>3.2229448844718084E-3</v>
      </c>
    </row>
    <row r="22" spans="1:27" ht="21.75" customHeight="1">
      <c r="A22" s="63" t="s">
        <v>90</v>
      </c>
      <c r="B22" s="63"/>
      <c r="D22" s="71">
        <v>0</v>
      </c>
      <c r="E22" s="71"/>
      <c r="F22" s="18"/>
      <c r="G22" s="22">
        <v>0</v>
      </c>
      <c r="H22" s="18"/>
      <c r="I22" s="22">
        <v>0</v>
      </c>
      <c r="J22" s="18"/>
      <c r="K22" s="22">
        <v>2000000</v>
      </c>
      <c r="L22" s="18"/>
      <c r="M22" s="22">
        <v>20023200000</v>
      </c>
      <c r="N22" s="18"/>
      <c r="O22" s="22">
        <v>0</v>
      </c>
      <c r="P22" s="18"/>
      <c r="Q22" s="22">
        <v>0</v>
      </c>
      <c r="R22" s="18"/>
      <c r="S22" s="22">
        <v>2000000</v>
      </c>
      <c r="T22" s="18"/>
      <c r="U22" s="22">
        <v>10000</v>
      </c>
      <c r="V22" s="18"/>
      <c r="W22" s="22">
        <v>20023200000</v>
      </c>
      <c r="X22" s="18"/>
      <c r="Y22" s="22">
        <v>19954000000</v>
      </c>
      <c r="Z22" s="18"/>
      <c r="AA22" s="23">
        <f t="shared" si="0"/>
        <v>3.2229448844718084E-3</v>
      </c>
    </row>
    <row r="23" spans="1:27" ht="21.75" customHeight="1">
      <c r="A23" s="65" t="s">
        <v>91</v>
      </c>
      <c r="B23" s="65"/>
      <c r="D23" s="71">
        <v>0</v>
      </c>
      <c r="E23" s="71"/>
      <c r="F23" s="18"/>
      <c r="G23" s="24">
        <v>0</v>
      </c>
      <c r="H23" s="18"/>
      <c r="I23" s="24">
        <v>0</v>
      </c>
      <c r="J23" s="18"/>
      <c r="K23" s="22">
        <v>2000000</v>
      </c>
      <c r="L23" s="18"/>
      <c r="M23" s="24">
        <v>20023200000</v>
      </c>
      <c r="N23" s="18"/>
      <c r="O23" s="22">
        <v>0</v>
      </c>
      <c r="P23" s="18"/>
      <c r="Q23" s="24">
        <v>0</v>
      </c>
      <c r="R23" s="18"/>
      <c r="S23" s="22">
        <v>2000000</v>
      </c>
      <c r="T23" s="18"/>
      <c r="U23" s="22">
        <v>10000</v>
      </c>
      <c r="V23" s="18"/>
      <c r="W23" s="24">
        <v>20023200000</v>
      </c>
      <c r="X23" s="18"/>
      <c r="Y23" s="24">
        <v>19954000000</v>
      </c>
      <c r="Z23" s="18"/>
      <c r="AA23" s="23">
        <f t="shared" si="0"/>
        <v>3.2229448844718084E-3</v>
      </c>
    </row>
    <row r="24" spans="1:27" ht="21.75" customHeight="1">
      <c r="A24" s="66" t="s">
        <v>55</v>
      </c>
      <c r="B24" s="66"/>
      <c r="D24" s="71"/>
      <c r="E24" s="71"/>
      <c r="F24" s="18"/>
      <c r="G24" s="25">
        <v>7188344269136</v>
      </c>
      <c r="H24" s="18"/>
      <c r="I24" s="25">
        <f>SUM(I9:I23)</f>
        <v>12251415032774.031</v>
      </c>
      <c r="J24" s="18"/>
      <c r="K24" s="22"/>
      <c r="L24" s="18"/>
      <c r="M24" s="25">
        <v>2382242642222</v>
      </c>
      <c r="N24" s="18"/>
      <c r="O24" s="22"/>
      <c r="P24" s="18"/>
      <c r="Q24" s="25">
        <v>1499863408429</v>
      </c>
      <c r="R24" s="18"/>
      <c r="S24" s="22"/>
      <c r="T24" s="18"/>
      <c r="U24" s="22"/>
      <c r="V24" s="18"/>
      <c r="W24" s="25">
        <v>8735131198638</v>
      </c>
      <c r="X24" s="18"/>
      <c r="Y24" s="25">
        <f>SUM(Y9:Y23)</f>
        <v>13733150197520.941</v>
      </c>
      <c r="Z24" s="18"/>
      <c r="AA24" s="26">
        <f>SUM(AA9:AA23)</f>
        <v>2.2181610793215949</v>
      </c>
    </row>
    <row r="28" spans="1:27" ht="18.75">
      <c r="G28" s="22"/>
      <c r="H28" s="22"/>
      <c r="I28" s="22"/>
      <c r="W28" s="22"/>
    </row>
    <row r="29" spans="1:27" ht="18.75">
      <c r="W29" s="22"/>
    </row>
    <row r="30" spans="1:27" ht="18.75">
      <c r="W30" s="22"/>
    </row>
    <row r="31" spans="1:27" ht="18.75">
      <c r="W31" s="22"/>
    </row>
    <row r="32" spans="1:27" ht="18.75">
      <c r="W32" s="22"/>
    </row>
  </sheetData>
  <mergeCells count="43"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94"/>
  <sheetViews>
    <sheetView rightToLeft="1" topLeftCell="A70" workbookViewId="0">
      <selection activeCell="A86" sqref="A86:B86"/>
    </sheetView>
  </sheetViews>
  <sheetFormatPr defaultRowHeight="12.75"/>
  <cols>
    <col min="1" max="1" width="5.140625" customWidth="1"/>
    <col min="2" max="2" width="30.7109375" customWidth="1"/>
    <col min="3" max="3" width="1.28515625" customWidth="1"/>
    <col min="4" max="4" width="16.85546875" style="18" customWidth="1"/>
    <col min="5" max="5" width="1.28515625" style="18" customWidth="1"/>
    <col min="6" max="6" width="24.7109375" style="18" customWidth="1"/>
    <col min="7" max="7" width="1.28515625" style="18" customWidth="1"/>
    <col min="8" max="8" width="13" style="18" customWidth="1"/>
    <col min="9" max="9" width="1.28515625" style="18" customWidth="1"/>
    <col min="10" max="10" width="13" style="18" customWidth="1"/>
    <col min="11" max="11" width="1.28515625" style="18" customWidth="1"/>
    <col min="12" max="12" width="11.7109375" style="18" customWidth="1"/>
    <col min="13" max="13" width="1.28515625" style="18" customWidth="1"/>
    <col min="14" max="14" width="13" style="18" customWidth="1"/>
    <col min="15" max="15" width="1.28515625" style="18" customWidth="1"/>
    <col min="16" max="16" width="13" style="18" customWidth="1"/>
    <col min="17" max="17" width="1.28515625" style="18" customWidth="1"/>
    <col min="18" max="18" width="20" style="18" bestFit="1" customWidth="1"/>
    <col min="19" max="19" width="1.28515625" style="18" customWidth="1"/>
    <col min="20" max="20" width="19.85546875" style="18" bestFit="1" customWidth="1"/>
    <col min="21" max="21" width="1.28515625" style="18" customWidth="1"/>
    <col min="22" max="22" width="13" style="18" customWidth="1"/>
    <col min="23" max="23" width="1.28515625" style="18" customWidth="1"/>
    <col min="24" max="24" width="19" style="18" bestFit="1" customWidth="1"/>
    <col min="25" max="25" width="1.28515625" style="18" customWidth="1"/>
    <col min="26" max="26" width="13" style="18" customWidth="1"/>
    <col min="27" max="27" width="1.28515625" style="18" customWidth="1"/>
    <col min="28" max="28" width="18.85546875" style="18" bestFit="1" customWidth="1"/>
    <col min="29" max="29" width="1.28515625" customWidth="1"/>
    <col min="30" max="30" width="15.5703125" style="18" customWidth="1"/>
    <col min="31" max="31" width="1.28515625" style="18" customWidth="1"/>
    <col min="32" max="32" width="15.5703125" style="18" customWidth="1"/>
    <col min="33" max="33" width="1.28515625" style="18" customWidth="1"/>
    <col min="34" max="34" width="20.140625" style="18" bestFit="1" customWidth="1"/>
    <col min="35" max="35" width="1.28515625" style="18" customWidth="1"/>
    <col min="36" max="36" width="19.85546875" style="18" bestFit="1" customWidth="1"/>
    <col min="37" max="37" width="1.28515625" style="18" customWidth="1"/>
    <col min="38" max="38" width="18.28515625" style="18" bestFit="1" customWidth="1"/>
    <col min="39" max="39" width="0.28515625" customWidth="1"/>
  </cols>
  <sheetData>
    <row r="1" spans="1:38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</row>
    <row r="2" spans="1:38" ht="21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</row>
    <row r="3" spans="1:38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</row>
    <row r="4" spans="1:38" ht="14.45" customHeight="1"/>
    <row r="5" spans="1:38" ht="14.45" customHeight="1">
      <c r="A5" s="1" t="s">
        <v>92</v>
      </c>
      <c r="B5" s="58" t="s">
        <v>93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1:38" ht="14.45" customHeight="1">
      <c r="A6" s="59" t="s">
        <v>94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 t="s">
        <v>7</v>
      </c>
      <c r="Q6" s="59"/>
      <c r="R6" s="59"/>
      <c r="S6" s="59"/>
      <c r="T6" s="59"/>
      <c r="V6" s="59" t="s">
        <v>8</v>
      </c>
      <c r="W6" s="59"/>
      <c r="X6" s="59"/>
      <c r="Y6" s="59"/>
      <c r="Z6" s="59"/>
      <c r="AA6" s="59"/>
      <c r="AB6" s="59"/>
      <c r="AD6" s="59" t="s">
        <v>9</v>
      </c>
      <c r="AE6" s="59"/>
      <c r="AF6" s="59"/>
      <c r="AG6" s="59"/>
      <c r="AH6" s="59"/>
      <c r="AI6" s="59"/>
      <c r="AJ6" s="59"/>
      <c r="AK6" s="59"/>
      <c r="AL6" s="59"/>
    </row>
    <row r="7" spans="1:38" ht="14.45" customHeight="1">
      <c r="A7" s="3"/>
      <c r="B7" s="3"/>
      <c r="C7" s="3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V7" s="60" t="s">
        <v>10</v>
      </c>
      <c r="W7" s="60"/>
      <c r="X7" s="60"/>
      <c r="Y7" s="19"/>
      <c r="Z7" s="60" t="s">
        <v>11</v>
      </c>
      <c r="AA7" s="60"/>
      <c r="AB7" s="60"/>
      <c r="AD7" s="19"/>
      <c r="AE7" s="19"/>
      <c r="AF7" s="19"/>
      <c r="AG7" s="19"/>
      <c r="AH7" s="19"/>
      <c r="AI7" s="19"/>
      <c r="AJ7" s="19"/>
      <c r="AK7" s="19"/>
      <c r="AL7" s="19"/>
    </row>
    <row r="8" spans="1:38" ht="14.45" customHeight="1">
      <c r="A8" s="59" t="s">
        <v>95</v>
      </c>
      <c r="B8" s="59"/>
      <c r="D8" s="2" t="s">
        <v>96</v>
      </c>
      <c r="F8" s="2" t="s">
        <v>97</v>
      </c>
      <c r="H8" s="2" t="s">
        <v>98</v>
      </c>
      <c r="J8" s="2" t="s">
        <v>99</v>
      </c>
      <c r="L8" s="2" t="s">
        <v>100</v>
      </c>
      <c r="N8" s="2" t="s">
        <v>61</v>
      </c>
      <c r="P8" s="2" t="s">
        <v>13</v>
      </c>
      <c r="R8" s="2" t="s">
        <v>14</v>
      </c>
      <c r="T8" s="2" t="s">
        <v>15</v>
      </c>
      <c r="V8" s="4" t="s">
        <v>13</v>
      </c>
      <c r="W8" s="19"/>
      <c r="X8" s="4" t="s">
        <v>14</v>
      </c>
      <c r="Z8" s="4" t="s">
        <v>13</v>
      </c>
      <c r="AA8" s="19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61" t="s">
        <v>101</v>
      </c>
      <c r="B9" s="61"/>
      <c r="D9" s="28" t="s">
        <v>102</v>
      </c>
      <c r="F9" s="28" t="s">
        <v>102</v>
      </c>
      <c r="H9" s="28" t="s">
        <v>103</v>
      </c>
      <c r="J9" s="28" t="s">
        <v>104</v>
      </c>
      <c r="L9" s="21">
        <v>0</v>
      </c>
      <c r="N9" s="21">
        <v>0</v>
      </c>
      <c r="P9" s="20">
        <v>436293</v>
      </c>
      <c r="R9" s="20">
        <v>2969759192400</v>
      </c>
      <c r="T9" s="20">
        <v>3332378219992</v>
      </c>
      <c r="V9" s="20">
        <v>0</v>
      </c>
      <c r="X9" s="20">
        <v>0</v>
      </c>
      <c r="Z9" s="20">
        <v>0</v>
      </c>
      <c r="AB9" s="20">
        <v>0</v>
      </c>
      <c r="AD9" s="20">
        <v>436293</v>
      </c>
      <c r="AF9" s="20">
        <v>7780318</v>
      </c>
      <c r="AH9" s="20">
        <v>2969759192400</v>
      </c>
      <c r="AJ9" s="20">
        <v>3392037269920</v>
      </c>
      <c r="AL9" s="21">
        <f>AJ9/619123215421357*100</f>
        <v>0.54787757677790838</v>
      </c>
    </row>
    <row r="10" spans="1:38" ht="21.75" customHeight="1">
      <c r="A10" s="63" t="s">
        <v>105</v>
      </c>
      <c r="B10" s="63"/>
      <c r="D10" s="29" t="s">
        <v>102</v>
      </c>
      <c r="F10" s="29" t="s">
        <v>102</v>
      </c>
      <c r="H10" s="29" t="s">
        <v>103</v>
      </c>
      <c r="J10" s="29" t="s">
        <v>106</v>
      </c>
      <c r="L10" s="23">
        <v>0</v>
      </c>
      <c r="N10" s="23">
        <v>0</v>
      </c>
      <c r="P10" s="22">
        <v>519700</v>
      </c>
      <c r="R10" s="22">
        <v>1583635037000</v>
      </c>
      <c r="T10" s="22">
        <v>1780107562169</v>
      </c>
      <c r="V10" s="22">
        <v>0</v>
      </c>
      <c r="X10" s="22">
        <v>0</v>
      </c>
      <c r="Z10" s="22">
        <v>0</v>
      </c>
      <c r="AB10" s="22">
        <v>0</v>
      </c>
      <c r="AD10" s="22">
        <v>519700</v>
      </c>
      <c r="AF10" s="22">
        <v>3489725</v>
      </c>
      <c r="AH10" s="22">
        <v>1583635037000</v>
      </c>
      <c r="AJ10" s="22">
        <v>1812295215190</v>
      </c>
      <c r="AL10" s="23">
        <f t="shared" ref="AL10:AL73" si="0">AJ10/619123215421357*100</f>
        <v>0.29271963480752461</v>
      </c>
    </row>
    <row r="11" spans="1:38" ht="21.75" customHeight="1">
      <c r="A11" s="63" t="s">
        <v>107</v>
      </c>
      <c r="B11" s="63"/>
      <c r="D11" s="29" t="s">
        <v>102</v>
      </c>
      <c r="F11" s="29" t="s">
        <v>102</v>
      </c>
      <c r="H11" s="29" t="s">
        <v>108</v>
      </c>
      <c r="J11" s="29" t="s">
        <v>109</v>
      </c>
      <c r="L11" s="23">
        <v>43.97</v>
      </c>
      <c r="N11" s="23">
        <v>43.97</v>
      </c>
      <c r="P11" s="22">
        <v>3809800</v>
      </c>
      <c r="R11" s="22">
        <v>14775084085779</v>
      </c>
      <c r="T11" s="22">
        <v>17823375049680</v>
      </c>
      <c r="V11" s="22">
        <v>0</v>
      </c>
      <c r="X11" s="22">
        <v>0</v>
      </c>
      <c r="Z11" s="22">
        <v>100</v>
      </c>
      <c r="AB11" s="22">
        <v>470698597</v>
      </c>
      <c r="AD11" s="22">
        <v>3809700</v>
      </c>
      <c r="AF11" s="22">
        <v>4768348</v>
      </c>
      <c r="AH11" s="22">
        <v>14774696267939</v>
      </c>
      <c r="AJ11" s="22">
        <v>18152805043452</v>
      </c>
      <c r="AL11" s="23">
        <f t="shared" si="0"/>
        <v>2.9320181494240587</v>
      </c>
    </row>
    <row r="12" spans="1:38" ht="21.75" customHeight="1">
      <c r="A12" s="63" t="s">
        <v>110</v>
      </c>
      <c r="B12" s="63"/>
      <c r="D12" s="29" t="s">
        <v>102</v>
      </c>
      <c r="F12" s="29" t="s">
        <v>102</v>
      </c>
      <c r="H12" s="29" t="s">
        <v>111</v>
      </c>
      <c r="J12" s="29" t="s">
        <v>112</v>
      </c>
      <c r="L12" s="23">
        <v>55.06</v>
      </c>
      <c r="N12" s="23">
        <v>55.06</v>
      </c>
      <c r="P12" s="22">
        <v>6429600</v>
      </c>
      <c r="R12" s="22">
        <v>8959832664254</v>
      </c>
      <c r="T12" s="22">
        <v>11458717262626</v>
      </c>
      <c r="V12" s="22">
        <v>0</v>
      </c>
      <c r="X12" s="22">
        <v>0</v>
      </c>
      <c r="Z12" s="22">
        <v>100</v>
      </c>
      <c r="AB12" s="22">
        <v>179638870</v>
      </c>
      <c r="AD12" s="22">
        <v>6429500</v>
      </c>
      <c r="AF12" s="22">
        <v>1807868</v>
      </c>
      <c r="AH12" s="22">
        <v>8959693311376</v>
      </c>
      <c r="AJ12" s="22">
        <v>11615261500551</v>
      </c>
      <c r="AL12" s="23">
        <f t="shared" si="0"/>
        <v>1.8760823712039285</v>
      </c>
    </row>
    <row r="13" spans="1:38" ht="21.75" customHeight="1">
      <c r="A13" s="63" t="s">
        <v>113</v>
      </c>
      <c r="B13" s="63"/>
      <c r="D13" s="29" t="s">
        <v>102</v>
      </c>
      <c r="F13" s="29" t="s">
        <v>102</v>
      </c>
      <c r="H13" s="29" t="s">
        <v>114</v>
      </c>
      <c r="J13" s="29" t="s">
        <v>115</v>
      </c>
      <c r="L13" s="23">
        <v>24.16</v>
      </c>
      <c r="N13" s="23">
        <v>24.16</v>
      </c>
      <c r="P13" s="22">
        <v>2292600</v>
      </c>
      <c r="R13" s="22">
        <v>10243373481600</v>
      </c>
      <c r="T13" s="22">
        <v>11844075782162</v>
      </c>
      <c r="V13" s="22">
        <v>0</v>
      </c>
      <c r="X13" s="22">
        <v>0</v>
      </c>
      <c r="Z13" s="22">
        <v>0</v>
      </c>
      <c r="AB13" s="22">
        <v>0</v>
      </c>
      <c r="AD13" s="22">
        <v>2292600</v>
      </c>
      <c r="AF13" s="22">
        <v>5258449</v>
      </c>
      <c r="AH13" s="22">
        <v>10243373481600</v>
      </c>
      <c r="AJ13" s="22">
        <v>12046781086318</v>
      </c>
      <c r="AL13" s="23">
        <f t="shared" si="0"/>
        <v>1.9457808698256154</v>
      </c>
    </row>
    <row r="14" spans="1:38" ht="21.75" customHeight="1">
      <c r="A14" s="63" t="s">
        <v>116</v>
      </c>
      <c r="B14" s="63"/>
      <c r="D14" s="29" t="s">
        <v>102</v>
      </c>
      <c r="F14" s="29" t="s">
        <v>102</v>
      </c>
      <c r="H14" s="29" t="s">
        <v>117</v>
      </c>
      <c r="J14" s="29" t="s">
        <v>118</v>
      </c>
      <c r="L14" s="23">
        <v>24.16</v>
      </c>
      <c r="N14" s="23">
        <v>24.16</v>
      </c>
      <c r="P14" s="22">
        <v>114700</v>
      </c>
      <c r="R14" s="22">
        <v>479602685503</v>
      </c>
      <c r="T14" s="22">
        <v>546355264315</v>
      </c>
      <c r="V14" s="22">
        <v>0</v>
      </c>
      <c r="X14" s="22">
        <v>0</v>
      </c>
      <c r="Z14" s="22">
        <v>0</v>
      </c>
      <c r="AB14" s="22">
        <v>0</v>
      </c>
      <c r="AD14" s="22">
        <v>114700</v>
      </c>
      <c r="AF14" s="22">
        <v>4848988</v>
      </c>
      <c r="AH14" s="22">
        <v>479602685503</v>
      </c>
      <c r="AJ14" s="22">
        <v>555775720070</v>
      </c>
      <c r="AL14" s="23">
        <f t="shared" si="0"/>
        <v>8.9768192538500671E-2</v>
      </c>
    </row>
    <row r="15" spans="1:38" ht="21.75" customHeight="1">
      <c r="A15" s="63" t="s">
        <v>119</v>
      </c>
      <c r="B15" s="63"/>
      <c r="D15" s="29" t="s">
        <v>102</v>
      </c>
      <c r="F15" s="29" t="s">
        <v>102</v>
      </c>
      <c r="H15" s="29" t="s">
        <v>120</v>
      </c>
      <c r="J15" s="29" t="s">
        <v>121</v>
      </c>
      <c r="L15" s="23">
        <v>24.16</v>
      </c>
      <c r="N15" s="23">
        <v>24.16</v>
      </c>
      <c r="P15" s="22">
        <v>1295800</v>
      </c>
      <c r="R15" s="22">
        <v>4849767335600</v>
      </c>
      <c r="T15" s="22">
        <v>5301761709945</v>
      </c>
      <c r="V15" s="22">
        <v>0</v>
      </c>
      <c r="X15" s="22">
        <v>0</v>
      </c>
      <c r="Z15" s="22">
        <v>0</v>
      </c>
      <c r="AB15" s="22">
        <v>0</v>
      </c>
      <c r="AD15" s="22">
        <v>1295800</v>
      </c>
      <c r="AF15" s="22">
        <v>4168785</v>
      </c>
      <c r="AH15" s="22">
        <v>4849767335600</v>
      </c>
      <c r="AJ15" s="22">
        <v>5397996313316</v>
      </c>
      <c r="AL15" s="23">
        <f t="shared" si="0"/>
        <v>0.87187754858171207</v>
      </c>
    </row>
    <row r="16" spans="1:38" ht="21.75" customHeight="1">
      <c r="A16" s="63" t="s">
        <v>122</v>
      </c>
      <c r="B16" s="63"/>
      <c r="D16" s="29" t="s">
        <v>102</v>
      </c>
      <c r="F16" s="29" t="s">
        <v>102</v>
      </c>
      <c r="H16" s="29" t="s">
        <v>123</v>
      </c>
      <c r="J16" s="29" t="s">
        <v>124</v>
      </c>
      <c r="L16" s="23">
        <v>23</v>
      </c>
      <c r="N16" s="23">
        <v>23</v>
      </c>
      <c r="P16" s="22">
        <v>14000000</v>
      </c>
      <c r="R16" s="22">
        <v>13999750860937</v>
      </c>
      <c r="T16" s="22">
        <v>11967830437500</v>
      </c>
      <c r="V16" s="22">
        <v>0</v>
      </c>
      <c r="X16" s="22">
        <v>0</v>
      </c>
      <c r="Z16" s="22">
        <v>0</v>
      </c>
      <c r="AB16" s="22">
        <v>0</v>
      </c>
      <c r="AD16" s="22">
        <v>14000000</v>
      </c>
      <c r="AF16" s="22">
        <v>875610</v>
      </c>
      <c r="AH16" s="22">
        <v>13999750860937</v>
      </c>
      <c r="AJ16" s="22">
        <v>12251874418875</v>
      </c>
      <c r="AL16" s="23">
        <f t="shared" si="0"/>
        <v>1.9789072859328551</v>
      </c>
    </row>
    <row r="17" spans="1:38" ht="21.75" customHeight="1">
      <c r="A17" s="63" t="s">
        <v>125</v>
      </c>
      <c r="B17" s="63"/>
      <c r="D17" s="29" t="s">
        <v>102</v>
      </c>
      <c r="F17" s="29" t="s">
        <v>102</v>
      </c>
      <c r="H17" s="29" t="s">
        <v>103</v>
      </c>
      <c r="J17" s="29" t="s">
        <v>126</v>
      </c>
      <c r="L17" s="23">
        <v>23</v>
      </c>
      <c r="N17" s="23">
        <v>23</v>
      </c>
      <c r="P17" s="22">
        <v>2500000</v>
      </c>
      <c r="R17" s="22">
        <v>2500000000000</v>
      </c>
      <c r="T17" s="22">
        <v>2249592187500</v>
      </c>
      <c r="V17" s="22">
        <v>0</v>
      </c>
      <c r="X17" s="22">
        <v>0</v>
      </c>
      <c r="Z17" s="22">
        <v>5000</v>
      </c>
      <c r="AB17" s="22">
        <v>4749139063</v>
      </c>
      <c r="AD17" s="22">
        <v>2495000</v>
      </c>
      <c r="AF17" s="22">
        <v>900000</v>
      </c>
      <c r="AH17" s="22">
        <v>2495000000000</v>
      </c>
      <c r="AJ17" s="22">
        <v>2244279009375</v>
      </c>
      <c r="AL17" s="23">
        <f t="shared" si="0"/>
        <v>0.36249311178674021</v>
      </c>
    </row>
    <row r="18" spans="1:38" ht="21.75" customHeight="1">
      <c r="A18" s="63" t="s">
        <v>127</v>
      </c>
      <c r="B18" s="63"/>
      <c r="D18" s="29" t="s">
        <v>102</v>
      </c>
      <c r="F18" s="29" t="s">
        <v>102</v>
      </c>
      <c r="H18" s="29" t="s">
        <v>128</v>
      </c>
      <c r="J18" s="29" t="s">
        <v>129</v>
      </c>
      <c r="L18" s="23">
        <v>18</v>
      </c>
      <c r="N18" s="23">
        <v>18</v>
      </c>
      <c r="P18" s="22">
        <v>8875000</v>
      </c>
      <c r="R18" s="22">
        <v>8624593853078</v>
      </c>
      <c r="T18" s="22">
        <v>8199359721639</v>
      </c>
      <c r="V18" s="22">
        <v>0</v>
      </c>
      <c r="X18" s="22">
        <v>0</v>
      </c>
      <c r="Z18" s="22">
        <v>0</v>
      </c>
      <c r="AB18" s="22">
        <v>0</v>
      </c>
      <c r="AD18" s="22">
        <v>8875000</v>
      </c>
      <c r="AF18" s="22">
        <v>950000</v>
      </c>
      <c r="AH18" s="22">
        <v>8624593853078</v>
      </c>
      <c r="AJ18" s="22">
        <v>8426665507812</v>
      </c>
      <c r="AL18" s="23">
        <f t="shared" si="0"/>
        <v>1.3610643726349463</v>
      </c>
    </row>
    <row r="19" spans="1:38" ht="21.75" customHeight="1">
      <c r="A19" s="63" t="s">
        <v>130</v>
      </c>
      <c r="B19" s="63"/>
      <c r="D19" s="29" t="s">
        <v>102</v>
      </c>
      <c r="F19" s="29" t="s">
        <v>102</v>
      </c>
      <c r="H19" s="29" t="s">
        <v>131</v>
      </c>
      <c r="J19" s="29" t="s">
        <v>132</v>
      </c>
      <c r="L19" s="23">
        <v>18</v>
      </c>
      <c r="N19" s="23">
        <v>18</v>
      </c>
      <c r="P19" s="22">
        <v>24809</v>
      </c>
      <c r="R19" s="22">
        <v>23910649375</v>
      </c>
      <c r="T19" s="22">
        <v>22448075548</v>
      </c>
      <c r="V19" s="22">
        <v>0</v>
      </c>
      <c r="X19" s="22">
        <v>0</v>
      </c>
      <c r="Z19" s="22">
        <v>0</v>
      </c>
      <c r="AB19" s="22">
        <v>0</v>
      </c>
      <c r="AD19" s="22">
        <v>24809</v>
      </c>
      <c r="AF19" s="22">
        <v>905000</v>
      </c>
      <c r="AH19" s="22">
        <v>23910649375</v>
      </c>
      <c r="AJ19" s="22">
        <v>22439936646</v>
      </c>
      <c r="AL19" s="23">
        <f t="shared" si="0"/>
        <v>3.6244702325898149E-3</v>
      </c>
    </row>
    <row r="20" spans="1:38" ht="21.75" customHeight="1">
      <c r="A20" s="63" t="s">
        <v>133</v>
      </c>
      <c r="B20" s="63"/>
      <c r="D20" s="29" t="s">
        <v>102</v>
      </c>
      <c r="F20" s="29" t="s">
        <v>102</v>
      </c>
      <c r="H20" s="29" t="s">
        <v>134</v>
      </c>
      <c r="J20" s="29" t="s">
        <v>135</v>
      </c>
      <c r="L20" s="23">
        <v>26</v>
      </c>
      <c r="N20" s="23">
        <v>26</v>
      </c>
      <c r="P20" s="22">
        <v>5500000</v>
      </c>
      <c r="R20" s="22">
        <v>5500000000000</v>
      </c>
      <c r="T20" s="22">
        <v>5499003125000</v>
      </c>
      <c r="V20" s="22">
        <v>0</v>
      </c>
      <c r="X20" s="22">
        <v>0</v>
      </c>
      <c r="Z20" s="22">
        <v>100000</v>
      </c>
      <c r="AB20" s="22">
        <v>94984531250</v>
      </c>
      <c r="AD20" s="22">
        <v>5400000</v>
      </c>
      <c r="AF20" s="22">
        <v>900000</v>
      </c>
      <c r="AH20" s="22">
        <v>5400000000000</v>
      </c>
      <c r="AJ20" s="22">
        <v>4857357375000</v>
      </c>
      <c r="AL20" s="23">
        <f t="shared" si="0"/>
        <v>0.78455422991919721</v>
      </c>
    </row>
    <row r="21" spans="1:38" ht="21.75" customHeight="1">
      <c r="A21" s="63" t="s">
        <v>136</v>
      </c>
      <c r="B21" s="63"/>
      <c r="D21" s="29" t="s">
        <v>102</v>
      </c>
      <c r="F21" s="29" t="s">
        <v>102</v>
      </c>
      <c r="H21" s="29" t="s">
        <v>137</v>
      </c>
      <c r="J21" s="29" t="s">
        <v>138</v>
      </c>
      <c r="L21" s="23">
        <v>0</v>
      </c>
      <c r="N21" s="23">
        <v>0</v>
      </c>
      <c r="P21" s="22">
        <v>117467</v>
      </c>
      <c r="R21" s="22">
        <v>66450075372</v>
      </c>
      <c r="T21" s="22">
        <v>87710804474</v>
      </c>
      <c r="V21" s="22">
        <v>0</v>
      </c>
      <c r="X21" s="22">
        <v>0</v>
      </c>
      <c r="Z21" s="22">
        <v>0</v>
      </c>
      <c r="AB21" s="22">
        <v>0</v>
      </c>
      <c r="AD21" s="22">
        <v>117467</v>
      </c>
      <c r="AF21" s="22">
        <v>755860</v>
      </c>
      <c r="AH21" s="22">
        <v>66450075372</v>
      </c>
      <c r="AJ21" s="22">
        <v>88740327815</v>
      </c>
      <c r="AL21" s="23">
        <f t="shared" si="0"/>
        <v>1.4333225697990656E-2</v>
      </c>
    </row>
    <row r="22" spans="1:38" ht="21.75" customHeight="1">
      <c r="A22" s="63" t="s">
        <v>139</v>
      </c>
      <c r="B22" s="63"/>
      <c r="D22" s="29" t="s">
        <v>102</v>
      </c>
      <c r="F22" s="29" t="s">
        <v>102</v>
      </c>
      <c r="H22" s="29" t="s">
        <v>137</v>
      </c>
      <c r="J22" s="29" t="s">
        <v>140</v>
      </c>
      <c r="L22" s="23">
        <v>0</v>
      </c>
      <c r="N22" s="23">
        <v>0</v>
      </c>
      <c r="P22" s="22">
        <v>30431</v>
      </c>
      <c r="R22" s="22">
        <v>16511809715</v>
      </c>
      <c r="T22" s="22">
        <v>21720753299</v>
      </c>
      <c r="V22" s="22">
        <v>0</v>
      </c>
      <c r="X22" s="22">
        <v>0</v>
      </c>
      <c r="Z22" s="22">
        <v>0</v>
      </c>
      <c r="AB22" s="22">
        <v>0</v>
      </c>
      <c r="AD22" s="22">
        <v>30431</v>
      </c>
      <c r="AF22" s="22">
        <v>720580</v>
      </c>
      <c r="AH22" s="22">
        <v>16511809715</v>
      </c>
      <c r="AJ22" s="22">
        <v>21916046646</v>
      </c>
      <c r="AL22" s="23">
        <f t="shared" si="0"/>
        <v>3.5398521812955415E-3</v>
      </c>
    </row>
    <row r="23" spans="1:38" ht="21.75" customHeight="1">
      <c r="A23" s="63" t="s">
        <v>141</v>
      </c>
      <c r="B23" s="63"/>
      <c r="D23" s="29" t="s">
        <v>102</v>
      </c>
      <c r="F23" s="29" t="s">
        <v>102</v>
      </c>
      <c r="H23" s="29" t="s">
        <v>137</v>
      </c>
      <c r="J23" s="29" t="s">
        <v>142</v>
      </c>
      <c r="L23" s="23">
        <v>0</v>
      </c>
      <c r="N23" s="23">
        <v>0</v>
      </c>
      <c r="P23" s="22">
        <v>34500</v>
      </c>
      <c r="R23" s="22">
        <v>18246906652</v>
      </c>
      <c r="T23" s="22">
        <v>23849321526</v>
      </c>
      <c r="V23" s="22">
        <v>0</v>
      </c>
      <c r="X23" s="22">
        <v>0</v>
      </c>
      <c r="Z23" s="22">
        <v>0</v>
      </c>
      <c r="AB23" s="22">
        <v>0</v>
      </c>
      <c r="AD23" s="22">
        <v>34500</v>
      </c>
      <c r="AF23" s="22">
        <v>701520</v>
      </c>
      <c r="AH23" s="22">
        <v>18246906652</v>
      </c>
      <c r="AJ23" s="22">
        <v>24189279923</v>
      </c>
      <c r="AL23" s="23">
        <f t="shared" si="0"/>
        <v>3.9070219498290801E-3</v>
      </c>
    </row>
    <row r="24" spans="1:38" ht="21.75" customHeight="1">
      <c r="A24" s="63" t="s">
        <v>143</v>
      </c>
      <c r="B24" s="63"/>
      <c r="D24" s="29" t="s">
        <v>102</v>
      </c>
      <c r="F24" s="29" t="s">
        <v>102</v>
      </c>
      <c r="H24" s="29" t="s">
        <v>144</v>
      </c>
      <c r="J24" s="29" t="s">
        <v>145</v>
      </c>
      <c r="L24" s="23">
        <v>0</v>
      </c>
      <c r="N24" s="23">
        <v>0</v>
      </c>
      <c r="P24" s="22">
        <v>3632950</v>
      </c>
      <c r="R24" s="22">
        <v>2328315692850</v>
      </c>
      <c r="T24" s="22">
        <v>3512716490716</v>
      </c>
      <c r="V24" s="22">
        <v>0</v>
      </c>
      <c r="X24" s="22">
        <v>0</v>
      </c>
      <c r="Z24" s="22">
        <v>0</v>
      </c>
      <c r="AB24" s="22">
        <v>0</v>
      </c>
      <c r="AD24" s="22">
        <v>3632950</v>
      </c>
      <c r="AF24" s="22">
        <v>988960</v>
      </c>
      <c r="AH24" s="22">
        <v>2328315692850</v>
      </c>
      <c r="AJ24" s="22">
        <v>3590888624036</v>
      </c>
      <c r="AL24" s="23">
        <f t="shared" si="0"/>
        <v>0.57999579640898247</v>
      </c>
    </row>
    <row r="25" spans="1:38" ht="21.75" customHeight="1">
      <c r="A25" s="63" t="s">
        <v>146</v>
      </c>
      <c r="B25" s="63"/>
      <c r="D25" s="29" t="s">
        <v>102</v>
      </c>
      <c r="F25" s="29" t="s">
        <v>102</v>
      </c>
      <c r="H25" s="29" t="s">
        <v>144</v>
      </c>
      <c r="J25" s="29" t="s">
        <v>147</v>
      </c>
      <c r="L25" s="23">
        <v>0</v>
      </c>
      <c r="N25" s="23">
        <v>0</v>
      </c>
      <c r="P25" s="22">
        <v>489300</v>
      </c>
      <c r="R25" s="22">
        <v>293096521107</v>
      </c>
      <c r="T25" s="22">
        <v>439316652421</v>
      </c>
      <c r="V25" s="22">
        <v>0</v>
      </c>
      <c r="X25" s="22">
        <v>0</v>
      </c>
      <c r="Z25" s="22">
        <v>0</v>
      </c>
      <c r="AB25" s="22">
        <v>0</v>
      </c>
      <c r="AD25" s="22">
        <v>489300</v>
      </c>
      <c r="AF25" s="22">
        <v>914950</v>
      </c>
      <c r="AH25" s="22">
        <v>293096521107</v>
      </c>
      <c r="AJ25" s="22">
        <v>447441606262</v>
      </c>
      <c r="AL25" s="23">
        <f t="shared" si="0"/>
        <v>7.2270203267613603E-2</v>
      </c>
    </row>
    <row r="26" spans="1:38" ht="21.75" customHeight="1">
      <c r="A26" s="63" t="s">
        <v>148</v>
      </c>
      <c r="B26" s="63"/>
      <c r="D26" s="29" t="s">
        <v>102</v>
      </c>
      <c r="F26" s="29" t="s">
        <v>102</v>
      </c>
      <c r="H26" s="29" t="s">
        <v>149</v>
      </c>
      <c r="J26" s="29" t="s">
        <v>150</v>
      </c>
      <c r="L26" s="23">
        <v>0</v>
      </c>
      <c r="N26" s="23">
        <v>0</v>
      </c>
      <c r="P26" s="22">
        <v>13000</v>
      </c>
      <c r="R26" s="22">
        <v>6770326898</v>
      </c>
      <c r="T26" s="22">
        <v>8831638975</v>
      </c>
      <c r="V26" s="22">
        <v>0</v>
      </c>
      <c r="X26" s="22">
        <v>0</v>
      </c>
      <c r="Z26" s="22">
        <v>0</v>
      </c>
      <c r="AB26" s="22">
        <v>0</v>
      </c>
      <c r="AD26" s="22">
        <v>13000</v>
      </c>
      <c r="AF26" s="22">
        <v>687510</v>
      </c>
      <c r="AH26" s="22">
        <v>6770326898</v>
      </c>
      <c r="AJ26" s="22">
        <v>8932770163</v>
      </c>
      <c r="AL26" s="23">
        <f t="shared" si="0"/>
        <v>1.4428097574923952E-3</v>
      </c>
    </row>
    <row r="27" spans="1:38" ht="21.75" customHeight="1">
      <c r="A27" s="63" t="s">
        <v>151</v>
      </c>
      <c r="B27" s="63"/>
      <c r="D27" s="29" t="s">
        <v>102</v>
      </c>
      <c r="F27" s="29" t="s">
        <v>102</v>
      </c>
      <c r="H27" s="29" t="s">
        <v>152</v>
      </c>
      <c r="J27" s="29" t="s">
        <v>153</v>
      </c>
      <c r="L27" s="23">
        <v>0</v>
      </c>
      <c r="N27" s="23">
        <v>0</v>
      </c>
      <c r="P27" s="22">
        <v>1791468</v>
      </c>
      <c r="R27" s="22">
        <v>998763410000</v>
      </c>
      <c r="T27" s="22">
        <v>1472140675331</v>
      </c>
      <c r="V27" s="22">
        <v>0</v>
      </c>
      <c r="X27" s="22">
        <v>0</v>
      </c>
      <c r="Z27" s="22">
        <v>0</v>
      </c>
      <c r="AB27" s="22">
        <v>0</v>
      </c>
      <c r="AD27" s="22">
        <v>1791468</v>
      </c>
      <c r="AF27" s="22">
        <v>839830</v>
      </c>
      <c r="AH27" s="22">
        <v>998763410000</v>
      </c>
      <c r="AJ27" s="22">
        <v>1503710483029</v>
      </c>
      <c r="AL27" s="23">
        <f t="shared" si="0"/>
        <v>0.2428774185128269</v>
      </c>
    </row>
    <row r="28" spans="1:38" ht="21.75" customHeight="1">
      <c r="A28" s="63" t="s">
        <v>154</v>
      </c>
      <c r="B28" s="63"/>
      <c r="D28" s="29" t="s">
        <v>102</v>
      </c>
      <c r="F28" s="29" t="s">
        <v>102</v>
      </c>
      <c r="H28" s="29" t="s">
        <v>152</v>
      </c>
      <c r="J28" s="29" t="s">
        <v>155</v>
      </c>
      <c r="L28" s="23">
        <v>0</v>
      </c>
      <c r="N28" s="23">
        <v>0</v>
      </c>
      <c r="P28" s="22">
        <v>63900</v>
      </c>
      <c r="R28" s="22">
        <v>34554937939</v>
      </c>
      <c r="T28" s="22">
        <v>45225333422</v>
      </c>
      <c r="V28" s="22">
        <v>0</v>
      </c>
      <c r="X28" s="22">
        <v>0</v>
      </c>
      <c r="Z28" s="22">
        <v>0</v>
      </c>
      <c r="AB28" s="22">
        <v>0</v>
      </c>
      <c r="AD28" s="22">
        <v>63900</v>
      </c>
      <c r="AF28" s="22">
        <v>716600</v>
      </c>
      <c r="AH28" s="22">
        <v>34554937939</v>
      </c>
      <c r="AJ28" s="22">
        <v>45765841285</v>
      </c>
      <c r="AL28" s="23">
        <f t="shared" si="0"/>
        <v>7.3920408967144153E-3</v>
      </c>
    </row>
    <row r="29" spans="1:38" ht="21.75" customHeight="1">
      <c r="A29" s="63" t="s">
        <v>156</v>
      </c>
      <c r="B29" s="63"/>
      <c r="D29" s="29" t="s">
        <v>102</v>
      </c>
      <c r="F29" s="29" t="s">
        <v>102</v>
      </c>
      <c r="H29" s="29" t="s">
        <v>157</v>
      </c>
      <c r="J29" s="29" t="s">
        <v>142</v>
      </c>
      <c r="L29" s="23">
        <v>0</v>
      </c>
      <c r="N29" s="23">
        <v>0</v>
      </c>
      <c r="P29" s="22">
        <v>3703000</v>
      </c>
      <c r="R29" s="22">
        <v>1999973270000</v>
      </c>
      <c r="T29" s="22">
        <v>2552163356533</v>
      </c>
      <c r="V29" s="22">
        <v>0</v>
      </c>
      <c r="X29" s="22">
        <v>0</v>
      </c>
      <c r="Z29" s="22">
        <v>0</v>
      </c>
      <c r="AB29" s="22">
        <v>0</v>
      </c>
      <c r="AD29" s="22">
        <v>3703000</v>
      </c>
      <c r="AF29" s="22">
        <v>697100</v>
      </c>
      <c r="AH29" s="22">
        <v>1999973270000</v>
      </c>
      <c r="AJ29" s="22">
        <v>2579957684793</v>
      </c>
      <c r="AL29" s="23">
        <f t="shared" si="0"/>
        <v>0.41671150758531272</v>
      </c>
    </row>
    <row r="30" spans="1:38" ht="21.75" customHeight="1">
      <c r="A30" s="63" t="s">
        <v>158</v>
      </c>
      <c r="B30" s="63"/>
      <c r="D30" s="29" t="s">
        <v>102</v>
      </c>
      <c r="F30" s="29" t="s">
        <v>102</v>
      </c>
      <c r="H30" s="29" t="s">
        <v>159</v>
      </c>
      <c r="J30" s="29" t="s">
        <v>160</v>
      </c>
      <c r="L30" s="23">
        <v>0</v>
      </c>
      <c r="N30" s="23">
        <v>0</v>
      </c>
      <c r="P30" s="22">
        <v>798450</v>
      </c>
      <c r="R30" s="22">
        <v>487955258878</v>
      </c>
      <c r="T30" s="22">
        <v>757408101395</v>
      </c>
      <c r="V30" s="22">
        <v>0</v>
      </c>
      <c r="X30" s="22">
        <v>0</v>
      </c>
      <c r="Z30" s="22">
        <v>0</v>
      </c>
      <c r="AB30" s="22">
        <v>0</v>
      </c>
      <c r="AD30" s="22">
        <v>798450</v>
      </c>
      <c r="AF30" s="22">
        <v>960430</v>
      </c>
      <c r="AH30" s="22">
        <v>487955258878</v>
      </c>
      <c r="AJ30" s="22">
        <v>766438355912</v>
      </c>
      <c r="AL30" s="23">
        <f t="shared" si="0"/>
        <v>0.12379415548008238</v>
      </c>
    </row>
    <row r="31" spans="1:38" ht="21.75" customHeight="1">
      <c r="A31" s="63" t="s">
        <v>161</v>
      </c>
      <c r="B31" s="63"/>
      <c r="D31" s="29" t="s">
        <v>102</v>
      </c>
      <c r="F31" s="29" t="s">
        <v>102</v>
      </c>
      <c r="H31" s="29" t="s">
        <v>162</v>
      </c>
      <c r="J31" s="29" t="s">
        <v>163</v>
      </c>
      <c r="L31" s="23">
        <v>23</v>
      </c>
      <c r="N31" s="23">
        <v>23</v>
      </c>
      <c r="P31" s="22">
        <v>3000000</v>
      </c>
      <c r="R31" s="22">
        <v>2844913889040</v>
      </c>
      <c r="T31" s="22">
        <v>2840632042106</v>
      </c>
      <c r="V31" s="22">
        <v>0</v>
      </c>
      <c r="X31" s="22">
        <v>0</v>
      </c>
      <c r="Z31" s="22">
        <v>0</v>
      </c>
      <c r="AB31" s="22">
        <v>0</v>
      </c>
      <c r="AD31" s="22">
        <v>3000000</v>
      </c>
      <c r="AF31" s="22">
        <v>852345</v>
      </c>
      <c r="AH31" s="22">
        <v>2844913889040</v>
      </c>
      <c r="AJ31" s="22">
        <v>2555644612218</v>
      </c>
      <c r="AL31" s="23">
        <f t="shared" si="0"/>
        <v>0.41278449080264312</v>
      </c>
    </row>
    <row r="32" spans="1:38" ht="21.75" customHeight="1">
      <c r="A32" s="63" t="s">
        <v>164</v>
      </c>
      <c r="B32" s="63"/>
      <c r="D32" s="29" t="s">
        <v>102</v>
      </c>
      <c r="F32" s="29" t="s">
        <v>102</v>
      </c>
      <c r="H32" s="29" t="s">
        <v>165</v>
      </c>
      <c r="J32" s="29" t="s">
        <v>166</v>
      </c>
      <c r="L32" s="23">
        <v>18</v>
      </c>
      <c r="N32" s="23">
        <v>18</v>
      </c>
      <c r="P32" s="22">
        <v>1800000</v>
      </c>
      <c r="R32" s="22">
        <v>1718459716826</v>
      </c>
      <c r="T32" s="22">
        <v>1632104327463</v>
      </c>
      <c r="V32" s="22">
        <v>0</v>
      </c>
      <c r="X32" s="22">
        <v>0</v>
      </c>
      <c r="Z32" s="22">
        <v>0</v>
      </c>
      <c r="AB32" s="22">
        <v>0</v>
      </c>
      <c r="AD32" s="22">
        <v>1800000</v>
      </c>
      <c r="AF32" s="22">
        <v>831574</v>
      </c>
      <c r="AH32" s="22">
        <v>1718459716826</v>
      </c>
      <c r="AJ32" s="22">
        <v>1496019296947</v>
      </c>
      <c r="AL32" s="23">
        <f t="shared" si="0"/>
        <v>0.2416351478483735</v>
      </c>
    </row>
    <row r="33" spans="1:38" ht="21.75" customHeight="1">
      <c r="A33" s="63" t="s">
        <v>167</v>
      </c>
      <c r="B33" s="63"/>
      <c r="D33" s="29" t="s">
        <v>102</v>
      </c>
      <c r="F33" s="29" t="s">
        <v>102</v>
      </c>
      <c r="H33" s="29" t="s">
        <v>168</v>
      </c>
      <c r="J33" s="29" t="s">
        <v>169</v>
      </c>
      <c r="L33" s="23">
        <v>23</v>
      </c>
      <c r="N33" s="23">
        <v>23</v>
      </c>
      <c r="P33" s="22">
        <v>8000000</v>
      </c>
      <c r="R33" s="22">
        <v>7999892929933</v>
      </c>
      <c r="T33" s="22">
        <v>7007105731850</v>
      </c>
      <c r="V33" s="22">
        <v>0</v>
      </c>
      <c r="X33" s="22">
        <v>0</v>
      </c>
      <c r="Z33" s="22">
        <v>0</v>
      </c>
      <c r="AB33" s="22">
        <v>0</v>
      </c>
      <c r="AD33" s="22">
        <v>8000000</v>
      </c>
      <c r="AF33" s="22">
        <v>825113</v>
      </c>
      <c r="AH33" s="22">
        <v>7999892929933</v>
      </c>
      <c r="AJ33" s="22">
        <v>6597314758450</v>
      </c>
      <c r="AL33" s="23">
        <f t="shared" si="0"/>
        <v>1.065589949483652</v>
      </c>
    </row>
    <row r="34" spans="1:38" ht="21.75" customHeight="1">
      <c r="A34" s="63" t="s">
        <v>170</v>
      </c>
      <c r="B34" s="63"/>
      <c r="D34" s="29" t="s">
        <v>102</v>
      </c>
      <c r="F34" s="29" t="s">
        <v>102</v>
      </c>
      <c r="H34" s="29" t="s">
        <v>171</v>
      </c>
      <c r="J34" s="29" t="s">
        <v>172</v>
      </c>
      <c r="L34" s="23">
        <v>23</v>
      </c>
      <c r="N34" s="23">
        <v>23</v>
      </c>
      <c r="P34" s="22">
        <v>4495500</v>
      </c>
      <c r="R34" s="22">
        <v>4495499718069</v>
      </c>
      <c r="T34" s="22">
        <v>4481201135053</v>
      </c>
      <c r="V34" s="22">
        <v>0</v>
      </c>
      <c r="X34" s="22">
        <v>0</v>
      </c>
      <c r="Z34" s="22">
        <v>0</v>
      </c>
      <c r="AB34" s="22">
        <v>0</v>
      </c>
      <c r="AD34" s="22">
        <v>4495500</v>
      </c>
      <c r="AF34" s="22">
        <v>897300</v>
      </c>
      <c r="AH34" s="22">
        <v>4495499718069</v>
      </c>
      <c r="AJ34" s="22">
        <v>4031618764643</v>
      </c>
      <c r="AL34" s="23">
        <f t="shared" si="0"/>
        <v>0.65118197221843788</v>
      </c>
    </row>
    <row r="35" spans="1:38" ht="21.75" customHeight="1">
      <c r="A35" s="63" t="s">
        <v>173</v>
      </c>
      <c r="B35" s="63"/>
      <c r="D35" s="29" t="s">
        <v>102</v>
      </c>
      <c r="F35" s="29" t="s">
        <v>102</v>
      </c>
      <c r="H35" s="29" t="s">
        <v>171</v>
      </c>
      <c r="J35" s="29" t="s">
        <v>172</v>
      </c>
      <c r="L35" s="23">
        <v>23</v>
      </c>
      <c r="N35" s="23">
        <v>23</v>
      </c>
      <c r="P35" s="22">
        <v>2500000</v>
      </c>
      <c r="R35" s="22">
        <v>2499995017218</v>
      </c>
      <c r="T35" s="22">
        <v>2137112578125</v>
      </c>
      <c r="V35" s="22">
        <v>0</v>
      </c>
      <c r="X35" s="22">
        <v>0</v>
      </c>
      <c r="Z35" s="22">
        <v>0</v>
      </c>
      <c r="AB35" s="22">
        <v>0</v>
      </c>
      <c r="AD35" s="22">
        <v>2500000</v>
      </c>
      <c r="AF35" s="22">
        <v>855000</v>
      </c>
      <c r="AH35" s="22">
        <v>2499995017218</v>
      </c>
      <c r="AJ35" s="22">
        <v>2136337734375</v>
      </c>
      <c r="AL35" s="23">
        <f t="shared" si="0"/>
        <v>0.3450585733440914</v>
      </c>
    </row>
    <row r="36" spans="1:38" ht="21.75" customHeight="1">
      <c r="A36" s="63" t="s">
        <v>174</v>
      </c>
      <c r="B36" s="63"/>
      <c r="D36" s="29" t="s">
        <v>102</v>
      </c>
      <c r="F36" s="29" t="s">
        <v>102</v>
      </c>
      <c r="H36" s="29" t="s">
        <v>175</v>
      </c>
      <c r="J36" s="29" t="s">
        <v>176</v>
      </c>
      <c r="L36" s="23">
        <v>23</v>
      </c>
      <c r="N36" s="23">
        <v>23</v>
      </c>
      <c r="P36" s="22">
        <v>1495900</v>
      </c>
      <c r="R36" s="22">
        <v>1496087980675</v>
      </c>
      <c r="T36" s="22">
        <v>1279905342702</v>
      </c>
      <c r="V36" s="22">
        <v>0</v>
      </c>
      <c r="X36" s="22">
        <v>0</v>
      </c>
      <c r="Z36" s="22">
        <v>0</v>
      </c>
      <c r="AB36" s="22">
        <v>0</v>
      </c>
      <c r="AD36" s="22">
        <v>1495900</v>
      </c>
      <c r="AF36" s="22">
        <v>864521</v>
      </c>
      <c r="AH36" s="22">
        <v>1496087980675</v>
      </c>
      <c r="AJ36" s="22">
        <v>1292533766300</v>
      </c>
      <c r="AL36" s="23">
        <f t="shared" si="0"/>
        <v>0.20876842187549688</v>
      </c>
    </row>
    <row r="37" spans="1:38" ht="21.75" customHeight="1">
      <c r="A37" s="63" t="s">
        <v>177</v>
      </c>
      <c r="B37" s="63"/>
      <c r="D37" s="29" t="s">
        <v>102</v>
      </c>
      <c r="F37" s="29" t="s">
        <v>102</v>
      </c>
      <c r="H37" s="29" t="s">
        <v>178</v>
      </c>
      <c r="J37" s="29" t="s">
        <v>179</v>
      </c>
      <c r="L37" s="23">
        <v>21</v>
      </c>
      <c r="N37" s="23">
        <v>21</v>
      </c>
      <c r="P37" s="22">
        <v>9500000</v>
      </c>
      <c r="R37" s="22">
        <v>8361831564261</v>
      </c>
      <c r="T37" s="22">
        <v>8358864681125</v>
      </c>
      <c r="V37" s="22">
        <v>0</v>
      </c>
      <c r="X37" s="22">
        <v>0</v>
      </c>
      <c r="Z37" s="22">
        <v>0</v>
      </c>
      <c r="AB37" s="22">
        <v>0</v>
      </c>
      <c r="AD37" s="22">
        <v>9500000</v>
      </c>
      <c r="AF37" s="22">
        <v>869030</v>
      </c>
      <c r="AH37" s="22">
        <v>8361831564261</v>
      </c>
      <c r="AJ37" s="22">
        <v>8251295916906</v>
      </c>
      <c r="AL37" s="23">
        <f t="shared" si="0"/>
        <v>1.3327388977475851</v>
      </c>
    </row>
    <row r="38" spans="1:38" ht="21.75" customHeight="1">
      <c r="A38" s="63" t="s">
        <v>180</v>
      </c>
      <c r="B38" s="63"/>
      <c r="D38" s="29" t="s">
        <v>102</v>
      </c>
      <c r="F38" s="29" t="s">
        <v>102</v>
      </c>
      <c r="H38" s="29" t="s">
        <v>181</v>
      </c>
      <c r="J38" s="29" t="s">
        <v>182</v>
      </c>
      <c r="L38" s="23">
        <v>18.5</v>
      </c>
      <c r="N38" s="23">
        <v>18.5</v>
      </c>
      <c r="P38" s="22">
        <v>10000000</v>
      </c>
      <c r="R38" s="22">
        <v>9999015864383</v>
      </c>
      <c r="T38" s="22">
        <v>8695143719500</v>
      </c>
      <c r="V38" s="22">
        <v>0</v>
      </c>
      <c r="X38" s="22">
        <v>0</v>
      </c>
      <c r="Z38" s="22">
        <v>0</v>
      </c>
      <c r="AB38" s="22">
        <v>0</v>
      </c>
      <c r="AD38" s="22">
        <v>10000000</v>
      </c>
      <c r="AF38" s="22">
        <v>873168</v>
      </c>
      <c r="AH38" s="22">
        <v>9999015864383</v>
      </c>
      <c r="AJ38" s="22">
        <v>8726932149000</v>
      </c>
      <c r="AL38" s="23">
        <f t="shared" si="0"/>
        <v>1.4095630613787771</v>
      </c>
    </row>
    <row r="39" spans="1:38" ht="21.75" customHeight="1">
      <c r="A39" s="63" t="s">
        <v>183</v>
      </c>
      <c r="B39" s="63"/>
      <c r="D39" s="29" t="s">
        <v>102</v>
      </c>
      <c r="F39" s="29" t="s">
        <v>102</v>
      </c>
      <c r="H39" s="29" t="s">
        <v>184</v>
      </c>
      <c r="J39" s="29" t="s">
        <v>185</v>
      </c>
      <c r="L39" s="23">
        <v>18</v>
      </c>
      <c r="N39" s="23">
        <v>18</v>
      </c>
      <c r="P39" s="22">
        <v>7000000</v>
      </c>
      <c r="R39" s="22">
        <v>6999404781363</v>
      </c>
      <c r="T39" s="22">
        <v>6385201472431</v>
      </c>
      <c r="V39" s="22">
        <v>0</v>
      </c>
      <c r="X39" s="22">
        <v>0</v>
      </c>
      <c r="Z39" s="22">
        <v>0</v>
      </c>
      <c r="AB39" s="22">
        <v>0</v>
      </c>
      <c r="AD39" s="22">
        <v>7000000</v>
      </c>
      <c r="AF39" s="22">
        <v>921113</v>
      </c>
      <c r="AH39" s="22">
        <v>6999404781363</v>
      </c>
      <c r="AJ39" s="22">
        <v>6444285013643</v>
      </c>
      <c r="AL39" s="23">
        <f t="shared" si="0"/>
        <v>1.0408727783301115</v>
      </c>
    </row>
    <row r="40" spans="1:38" ht="21.75" customHeight="1">
      <c r="A40" s="63" t="s">
        <v>186</v>
      </c>
      <c r="B40" s="63"/>
      <c r="D40" s="29" t="s">
        <v>102</v>
      </c>
      <c r="F40" s="29" t="s">
        <v>102</v>
      </c>
      <c r="H40" s="29" t="s">
        <v>187</v>
      </c>
      <c r="J40" s="29" t="s">
        <v>188</v>
      </c>
      <c r="L40" s="23">
        <v>23</v>
      </c>
      <c r="N40" s="23">
        <v>23</v>
      </c>
      <c r="P40" s="22">
        <v>2000000</v>
      </c>
      <c r="R40" s="22">
        <v>2000053740935</v>
      </c>
      <c r="T40" s="22">
        <v>1804672843750</v>
      </c>
      <c r="V40" s="22">
        <v>0</v>
      </c>
      <c r="X40" s="22">
        <v>0</v>
      </c>
      <c r="Z40" s="22">
        <v>0</v>
      </c>
      <c r="AB40" s="22">
        <v>0</v>
      </c>
      <c r="AD40" s="22">
        <v>2000000</v>
      </c>
      <c r="AF40" s="22">
        <v>818973</v>
      </c>
      <c r="AH40" s="22">
        <v>2000053740935</v>
      </c>
      <c r="AJ40" s="22">
        <v>1637055366862</v>
      </c>
      <c r="AL40" s="23">
        <f t="shared" si="0"/>
        <v>0.26441511577753846</v>
      </c>
    </row>
    <row r="41" spans="1:38" ht="21.75" customHeight="1">
      <c r="A41" s="63" t="s">
        <v>189</v>
      </c>
      <c r="B41" s="63"/>
      <c r="D41" s="29" t="s">
        <v>102</v>
      </c>
      <c r="F41" s="29" t="s">
        <v>102</v>
      </c>
      <c r="H41" s="29" t="s">
        <v>190</v>
      </c>
      <c r="J41" s="29" t="s">
        <v>191</v>
      </c>
      <c r="L41" s="23">
        <v>18</v>
      </c>
      <c r="N41" s="23">
        <v>18</v>
      </c>
      <c r="P41" s="22">
        <v>5999981</v>
      </c>
      <c r="R41" s="22">
        <v>6000810363233</v>
      </c>
      <c r="T41" s="22">
        <v>5018914260721</v>
      </c>
      <c r="V41" s="22">
        <v>0</v>
      </c>
      <c r="X41" s="22">
        <v>0</v>
      </c>
      <c r="Z41" s="22">
        <v>0</v>
      </c>
      <c r="AB41" s="22">
        <v>0</v>
      </c>
      <c r="AD41" s="22">
        <v>5999981</v>
      </c>
      <c r="AF41" s="22">
        <v>826675</v>
      </c>
      <c r="AH41" s="22">
        <v>6000810363233</v>
      </c>
      <c r="AJ41" s="22">
        <v>4957337274528</v>
      </c>
      <c r="AL41" s="23">
        <f t="shared" si="0"/>
        <v>0.8007028570482827</v>
      </c>
    </row>
    <row r="42" spans="1:38" ht="21.75" customHeight="1">
      <c r="A42" s="63" t="s">
        <v>192</v>
      </c>
      <c r="B42" s="63"/>
      <c r="D42" s="29" t="s">
        <v>102</v>
      </c>
      <c r="F42" s="29" t="s">
        <v>102</v>
      </c>
      <c r="H42" s="29" t="s">
        <v>193</v>
      </c>
      <c r="J42" s="29" t="s">
        <v>194</v>
      </c>
      <c r="L42" s="23">
        <v>23</v>
      </c>
      <c r="N42" s="23">
        <v>23</v>
      </c>
      <c r="P42" s="22">
        <v>2000000</v>
      </c>
      <c r="R42" s="22">
        <v>1928349449850</v>
      </c>
      <c r="T42" s="22">
        <v>1734885495000</v>
      </c>
      <c r="V42" s="22">
        <v>0</v>
      </c>
      <c r="X42" s="22">
        <v>0</v>
      </c>
      <c r="Z42" s="22">
        <v>0</v>
      </c>
      <c r="AB42" s="22">
        <v>0</v>
      </c>
      <c r="AD42" s="22">
        <v>2000000</v>
      </c>
      <c r="AF42" s="22">
        <v>867600</v>
      </c>
      <c r="AH42" s="22">
        <v>1928349449850</v>
      </c>
      <c r="AJ42" s="22">
        <v>1734256485000</v>
      </c>
      <c r="AL42" s="23">
        <f t="shared" si="0"/>
        <v>0.2801149176452245</v>
      </c>
    </row>
    <row r="43" spans="1:38" ht="21.75" customHeight="1">
      <c r="A43" s="63" t="s">
        <v>195</v>
      </c>
      <c r="B43" s="63"/>
      <c r="D43" s="29" t="s">
        <v>102</v>
      </c>
      <c r="F43" s="29" t="s">
        <v>102</v>
      </c>
      <c r="H43" s="29" t="s">
        <v>196</v>
      </c>
      <c r="J43" s="29" t="s">
        <v>197</v>
      </c>
      <c r="L43" s="23">
        <v>23</v>
      </c>
      <c r="N43" s="23">
        <v>23</v>
      </c>
      <c r="P43" s="22">
        <v>10000000</v>
      </c>
      <c r="R43" s="22">
        <v>9999892929933</v>
      </c>
      <c r="T43" s="22">
        <v>9023364218750</v>
      </c>
      <c r="V43" s="22">
        <v>0</v>
      </c>
      <c r="X43" s="22">
        <v>0</v>
      </c>
      <c r="Z43" s="22">
        <v>0</v>
      </c>
      <c r="AB43" s="22">
        <v>0</v>
      </c>
      <c r="AD43" s="22">
        <v>10000000</v>
      </c>
      <c r="AF43" s="22">
        <v>817778</v>
      </c>
      <c r="AH43" s="22">
        <v>9999892929933</v>
      </c>
      <c r="AJ43" s="22">
        <v>8173333332125</v>
      </c>
      <c r="AL43" s="23">
        <f t="shared" si="0"/>
        <v>1.3201464794955993</v>
      </c>
    </row>
    <row r="44" spans="1:38" ht="21.75" customHeight="1">
      <c r="A44" s="63" t="s">
        <v>198</v>
      </c>
      <c r="B44" s="63"/>
      <c r="D44" s="29" t="s">
        <v>102</v>
      </c>
      <c r="F44" s="29" t="s">
        <v>102</v>
      </c>
      <c r="H44" s="29" t="s">
        <v>199</v>
      </c>
      <c r="J44" s="29" t="s">
        <v>200</v>
      </c>
      <c r="L44" s="23">
        <v>23</v>
      </c>
      <c r="N44" s="23">
        <v>23</v>
      </c>
      <c r="P44" s="22">
        <v>4500000</v>
      </c>
      <c r="R44" s="22">
        <v>4499892929933</v>
      </c>
      <c r="T44" s="22">
        <v>4060513898437</v>
      </c>
      <c r="V44" s="22">
        <v>0</v>
      </c>
      <c r="X44" s="22">
        <v>0</v>
      </c>
      <c r="Z44" s="22">
        <v>0</v>
      </c>
      <c r="AB44" s="22">
        <v>0</v>
      </c>
      <c r="AD44" s="22">
        <v>4500000</v>
      </c>
      <c r="AF44" s="22">
        <v>902500</v>
      </c>
      <c r="AH44" s="22">
        <v>4499892929933</v>
      </c>
      <c r="AJ44" s="22">
        <v>4059041695312</v>
      </c>
      <c r="AL44" s="23">
        <f t="shared" si="0"/>
        <v>0.65561128935369284</v>
      </c>
    </row>
    <row r="45" spans="1:38" ht="21.75" customHeight="1">
      <c r="A45" s="63" t="s">
        <v>201</v>
      </c>
      <c r="B45" s="63"/>
      <c r="D45" s="29" t="s">
        <v>102</v>
      </c>
      <c r="F45" s="29" t="s">
        <v>102</v>
      </c>
      <c r="H45" s="29" t="s">
        <v>202</v>
      </c>
      <c r="J45" s="29" t="s">
        <v>203</v>
      </c>
      <c r="L45" s="23">
        <v>18</v>
      </c>
      <c r="N45" s="23">
        <v>18</v>
      </c>
      <c r="P45" s="22">
        <v>3000000</v>
      </c>
      <c r="R45" s="22">
        <v>2443497955534</v>
      </c>
      <c r="T45" s="22">
        <v>2408563368750</v>
      </c>
      <c r="V45" s="22">
        <v>0</v>
      </c>
      <c r="X45" s="22">
        <v>0</v>
      </c>
      <c r="Z45" s="22">
        <v>0</v>
      </c>
      <c r="AB45" s="22">
        <v>0</v>
      </c>
      <c r="AD45" s="22">
        <v>3000000</v>
      </c>
      <c r="AF45" s="22">
        <v>726593</v>
      </c>
      <c r="AH45" s="22">
        <v>2443497955534</v>
      </c>
      <c r="AJ45" s="22">
        <v>2178593745168</v>
      </c>
      <c r="AL45" s="23">
        <f t="shared" si="0"/>
        <v>0.35188371085153275</v>
      </c>
    </row>
    <row r="46" spans="1:38" ht="21.75" customHeight="1">
      <c r="A46" s="63" t="s">
        <v>204</v>
      </c>
      <c r="B46" s="63"/>
      <c r="D46" s="29" t="s">
        <v>102</v>
      </c>
      <c r="F46" s="29" t="s">
        <v>102</v>
      </c>
      <c r="H46" s="29" t="s">
        <v>205</v>
      </c>
      <c r="J46" s="29" t="s">
        <v>206</v>
      </c>
      <c r="L46" s="23">
        <v>18</v>
      </c>
      <c r="N46" s="23">
        <v>18</v>
      </c>
      <c r="P46" s="22">
        <v>3211273</v>
      </c>
      <c r="R46" s="22">
        <v>3211353866917</v>
      </c>
      <c r="T46" s="22">
        <v>3210690956768</v>
      </c>
      <c r="V46" s="22">
        <v>0</v>
      </c>
      <c r="X46" s="22">
        <v>0</v>
      </c>
      <c r="Z46" s="22">
        <v>0</v>
      </c>
      <c r="AB46" s="22">
        <v>0</v>
      </c>
      <c r="AD46" s="22">
        <v>3211273</v>
      </c>
      <c r="AF46" s="22">
        <v>900000</v>
      </c>
      <c r="AH46" s="22">
        <v>3211353866917</v>
      </c>
      <c r="AJ46" s="22">
        <v>2888574183275</v>
      </c>
      <c r="AL46" s="23">
        <f t="shared" si="0"/>
        <v>0.46655885473606762</v>
      </c>
    </row>
    <row r="47" spans="1:38" ht="21.75" customHeight="1">
      <c r="A47" s="63" t="s">
        <v>207</v>
      </c>
      <c r="B47" s="63"/>
      <c r="D47" s="29" t="s">
        <v>102</v>
      </c>
      <c r="F47" s="29" t="s">
        <v>102</v>
      </c>
      <c r="H47" s="29" t="s">
        <v>208</v>
      </c>
      <c r="J47" s="29" t="s">
        <v>209</v>
      </c>
      <c r="L47" s="23">
        <v>23</v>
      </c>
      <c r="N47" s="23">
        <v>23</v>
      </c>
      <c r="P47" s="22">
        <v>5000000</v>
      </c>
      <c r="R47" s="22">
        <v>5000000000000</v>
      </c>
      <c r="T47" s="22">
        <v>4499184375000</v>
      </c>
      <c r="V47" s="22">
        <v>0</v>
      </c>
      <c r="X47" s="22">
        <v>0</v>
      </c>
      <c r="Z47" s="22">
        <v>0</v>
      </c>
      <c r="AB47" s="22">
        <v>0</v>
      </c>
      <c r="AD47" s="22">
        <v>5000000</v>
      </c>
      <c r="AF47" s="22">
        <v>900000</v>
      </c>
      <c r="AH47" s="22">
        <v>5000000000000</v>
      </c>
      <c r="AJ47" s="22">
        <v>4497553125000</v>
      </c>
      <c r="AL47" s="23">
        <f t="shared" si="0"/>
        <v>0.72643910177703441</v>
      </c>
    </row>
    <row r="48" spans="1:38" ht="21.75" customHeight="1">
      <c r="A48" s="63" t="s">
        <v>210</v>
      </c>
      <c r="B48" s="63"/>
      <c r="D48" s="29" t="s">
        <v>102</v>
      </c>
      <c r="F48" s="29" t="s">
        <v>102</v>
      </c>
      <c r="H48" s="29" t="s">
        <v>211</v>
      </c>
      <c r="J48" s="29" t="s">
        <v>212</v>
      </c>
      <c r="L48" s="23">
        <v>23</v>
      </c>
      <c r="N48" s="23">
        <v>23</v>
      </c>
      <c r="P48" s="22">
        <v>1200000</v>
      </c>
      <c r="R48" s="22">
        <v>1200000000000</v>
      </c>
      <c r="T48" s="22">
        <v>1127082879195</v>
      </c>
      <c r="V48" s="22">
        <v>0</v>
      </c>
      <c r="X48" s="22">
        <v>0</v>
      </c>
      <c r="Z48" s="22">
        <v>0</v>
      </c>
      <c r="AB48" s="22">
        <v>0</v>
      </c>
      <c r="AD48" s="22">
        <v>1200000</v>
      </c>
      <c r="AF48" s="22">
        <v>900000</v>
      </c>
      <c r="AH48" s="22">
        <v>1200000000000</v>
      </c>
      <c r="AJ48" s="22">
        <v>1079412750000</v>
      </c>
      <c r="AL48" s="23">
        <f t="shared" si="0"/>
        <v>0.17434538442648828</v>
      </c>
    </row>
    <row r="49" spans="1:38" ht="21.75" customHeight="1">
      <c r="A49" s="63" t="s">
        <v>213</v>
      </c>
      <c r="B49" s="63"/>
      <c r="D49" s="29" t="s">
        <v>102</v>
      </c>
      <c r="F49" s="29" t="s">
        <v>102</v>
      </c>
      <c r="H49" s="29" t="s">
        <v>214</v>
      </c>
      <c r="J49" s="29" t="s">
        <v>215</v>
      </c>
      <c r="L49" s="23">
        <v>23</v>
      </c>
      <c r="N49" s="23">
        <v>23</v>
      </c>
      <c r="P49" s="22">
        <v>3985000</v>
      </c>
      <c r="R49" s="22">
        <v>3985059775000</v>
      </c>
      <c r="T49" s="22">
        <v>3416040030501</v>
      </c>
      <c r="V49" s="22">
        <v>0</v>
      </c>
      <c r="X49" s="22">
        <v>0</v>
      </c>
      <c r="Z49" s="22">
        <v>0</v>
      </c>
      <c r="AB49" s="22">
        <v>0</v>
      </c>
      <c r="AD49" s="22">
        <v>3985000</v>
      </c>
      <c r="AF49" s="22">
        <v>839996</v>
      </c>
      <c r="AH49" s="22">
        <v>3985059775000</v>
      </c>
      <c r="AJ49" s="22">
        <v>3345563919917</v>
      </c>
      <c r="AL49" s="23">
        <f t="shared" si="0"/>
        <v>0.5403712599664201</v>
      </c>
    </row>
    <row r="50" spans="1:38" ht="21.75" customHeight="1">
      <c r="A50" s="63" t="s">
        <v>216</v>
      </c>
      <c r="B50" s="63"/>
      <c r="D50" s="29" t="s">
        <v>102</v>
      </c>
      <c r="F50" s="29" t="s">
        <v>102</v>
      </c>
      <c r="H50" s="29" t="s">
        <v>217</v>
      </c>
      <c r="J50" s="29" t="s">
        <v>218</v>
      </c>
      <c r="L50" s="23">
        <v>23</v>
      </c>
      <c r="N50" s="23">
        <v>23</v>
      </c>
      <c r="P50" s="22">
        <v>500000</v>
      </c>
      <c r="R50" s="22">
        <v>500073874976</v>
      </c>
      <c r="T50" s="22">
        <v>499909375000</v>
      </c>
      <c r="V50" s="22">
        <v>0</v>
      </c>
      <c r="X50" s="22">
        <v>0</v>
      </c>
      <c r="Z50" s="22">
        <v>0</v>
      </c>
      <c r="AB50" s="22">
        <v>0</v>
      </c>
      <c r="AD50" s="22">
        <v>500000</v>
      </c>
      <c r="AF50" s="22">
        <v>900000</v>
      </c>
      <c r="AH50" s="22">
        <v>500073874976</v>
      </c>
      <c r="AJ50" s="22">
        <v>449755312500</v>
      </c>
      <c r="AL50" s="23">
        <f t="shared" si="0"/>
        <v>7.2643910177703441E-2</v>
      </c>
    </row>
    <row r="51" spans="1:38" ht="21.75" customHeight="1">
      <c r="A51" s="63" t="s">
        <v>219</v>
      </c>
      <c r="B51" s="63"/>
      <c r="D51" s="29" t="s">
        <v>102</v>
      </c>
      <c r="F51" s="29" t="s">
        <v>102</v>
      </c>
      <c r="H51" s="29" t="s">
        <v>220</v>
      </c>
      <c r="J51" s="29" t="s">
        <v>221</v>
      </c>
      <c r="L51" s="23">
        <v>18</v>
      </c>
      <c r="N51" s="23">
        <v>18</v>
      </c>
      <c r="P51" s="22">
        <v>5000000</v>
      </c>
      <c r="R51" s="22">
        <v>4999829829687</v>
      </c>
      <c r="T51" s="22">
        <v>4749139062500</v>
      </c>
      <c r="V51" s="22">
        <v>0</v>
      </c>
      <c r="X51" s="22">
        <v>0</v>
      </c>
      <c r="Z51" s="22">
        <v>0</v>
      </c>
      <c r="AB51" s="22">
        <v>0</v>
      </c>
      <c r="AD51" s="22">
        <v>5000000</v>
      </c>
      <c r="AF51" s="22">
        <v>855000</v>
      </c>
      <c r="AH51" s="22">
        <v>4999829829687</v>
      </c>
      <c r="AJ51" s="22">
        <v>4272675468750</v>
      </c>
      <c r="AL51" s="23">
        <f t="shared" si="0"/>
        <v>0.6901171466881828</v>
      </c>
    </row>
    <row r="52" spans="1:38" ht="21.75" customHeight="1">
      <c r="A52" s="63" t="s">
        <v>222</v>
      </c>
      <c r="B52" s="63"/>
      <c r="D52" s="29" t="s">
        <v>102</v>
      </c>
      <c r="F52" s="29" t="s">
        <v>102</v>
      </c>
      <c r="H52" s="29" t="s">
        <v>223</v>
      </c>
      <c r="J52" s="29" t="s">
        <v>224</v>
      </c>
      <c r="L52" s="23">
        <v>23</v>
      </c>
      <c r="N52" s="23">
        <v>23</v>
      </c>
      <c r="P52" s="22">
        <v>430000</v>
      </c>
      <c r="R52" s="22">
        <v>430020000000</v>
      </c>
      <c r="T52" s="22">
        <v>430386378327</v>
      </c>
      <c r="V52" s="22">
        <v>0</v>
      </c>
      <c r="X52" s="22">
        <v>0</v>
      </c>
      <c r="Z52" s="22">
        <v>0</v>
      </c>
      <c r="AB52" s="22">
        <v>0</v>
      </c>
      <c r="AD52" s="22">
        <v>430000</v>
      </c>
      <c r="AF52" s="22">
        <v>900972</v>
      </c>
      <c r="AH52" s="22">
        <v>430020000000</v>
      </c>
      <c r="AJ52" s="22">
        <v>387207301484</v>
      </c>
      <c r="AL52" s="23">
        <f t="shared" si="0"/>
        <v>6.2541234416557637E-2</v>
      </c>
    </row>
    <row r="53" spans="1:38" ht="21.75" customHeight="1">
      <c r="A53" s="63" t="s">
        <v>225</v>
      </c>
      <c r="B53" s="63"/>
      <c r="D53" s="29" t="s">
        <v>102</v>
      </c>
      <c r="F53" s="29" t="s">
        <v>102</v>
      </c>
      <c r="H53" s="29" t="s">
        <v>226</v>
      </c>
      <c r="J53" s="29" t="s">
        <v>227</v>
      </c>
      <c r="L53" s="23">
        <v>23</v>
      </c>
      <c r="N53" s="23">
        <v>23</v>
      </c>
      <c r="P53" s="22">
        <v>1984977</v>
      </c>
      <c r="R53" s="22">
        <v>1985171401676</v>
      </c>
      <c r="T53" s="22">
        <v>1701571114586</v>
      </c>
      <c r="V53" s="22">
        <v>0</v>
      </c>
      <c r="X53" s="22">
        <v>0</v>
      </c>
      <c r="Z53" s="22">
        <v>0</v>
      </c>
      <c r="AB53" s="22">
        <v>0</v>
      </c>
      <c r="AD53" s="22">
        <v>1984977</v>
      </c>
      <c r="AF53" s="22">
        <v>857380</v>
      </c>
      <c r="AH53" s="22">
        <v>1985171401676</v>
      </c>
      <c r="AJ53" s="22">
        <v>1700954183238</v>
      </c>
      <c r="AL53" s="23">
        <f t="shared" si="0"/>
        <v>0.27473597191479576</v>
      </c>
    </row>
    <row r="54" spans="1:38" ht="21.75" customHeight="1">
      <c r="A54" s="63" t="s">
        <v>228</v>
      </c>
      <c r="B54" s="63"/>
      <c r="D54" s="29" t="s">
        <v>102</v>
      </c>
      <c r="F54" s="29" t="s">
        <v>102</v>
      </c>
      <c r="H54" s="29" t="s">
        <v>229</v>
      </c>
      <c r="J54" s="29" t="s">
        <v>230</v>
      </c>
      <c r="L54" s="23">
        <v>23</v>
      </c>
      <c r="N54" s="23">
        <v>23</v>
      </c>
      <c r="P54" s="22">
        <v>1000000</v>
      </c>
      <c r="R54" s="22">
        <v>1000167249955</v>
      </c>
      <c r="T54" s="22">
        <v>899836875000</v>
      </c>
      <c r="V54" s="22">
        <v>0</v>
      </c>
      <c r="X54" s="22">
        <v>0</v>
      </c>
      <c r="Z54" s="22">
        <v>0</v>
      </c>
      <c r="AB54" s="22">
        <v>0</v>
      </c>
      <c r="AD54" s="22">
        <v>1000000</v>
      </c>
      <c r="AF54" s="22">
        <v>900000</v>
      </c>
      <c r="AH54" s="22">
        <v>1000167249955</v>
      </c>
      <c r="AJ54" s="22">
        <v>899510625000</v>
      </c>
      <c r="AL54" s="23">
        <f t="shared" si="0"/>
        <v>0.14528782035540688</v>
      </c>
    </row>
    <row r="55" spans="1:38" ht="21.75" customHeight="1">
      <c r="A55" s="63" t="s">
        <v>231</v>
      </c>
      <c r="B55" s="63"/>
      <c r="D55" s="29" t="s">
        <v>102</v>
      </c>
      <c r="F55" s="29" t="s">
        <v>102</v>
      </c>
      <c r="H55" s="29" t="s">
        <v>232</v>
      </c>
      <c r="J55" s="29" t="s">
        <v>233</v>
      </c>
      <c r="L55" s="23">
        <v>23</v>
      </c>
      <c r="N55" s="23">
        <v>23</v>
      </c>
      <c r="P55" s="22">
        <v>3000000</v>
      </c>
      <c r="R55" s="22">
        <v>3000000000000</v>
      </c>
      <c r="T55" s="22">
        <v>2699510625000</v>
      </c>
      <c r="V55" s="22">
        <v>0</v>
      </c>
      <c r="X55" s="22">
        <v>0</v>
      </c>
      <c r="Z55" s="22">
        <v>0</v>
      </c>
      <c r="AB55" s="22">
        <v>0</v>
      </c>
      <c r="AD55" s="22">
        <v>3000000</v>
      </c>
      <c r="AF55" s="22">
        <v>900000</v>
      </c>
      <c r="AH55" s="22">
        <v>3000000000000</v>
      </c>
      <c r="AJ55" s="22">
        <v>2698531875000</v>
      </c>
      <c r="AL55" s="23">
        <f t="shared" si="0"/>
        <v>0.43586346106622065</v>
      </c>
    </row>
    <row r="56" spans="1:38" ht="21.75" customHeight="1">
      <c r="A56" s="63" t="s">
        <v>234</v>
      </c>
      <c r="B56" s="63"/>
      <c r="D56" s="29" t="s">
        <v>102</v>
      </c>
      <c r="F56" s="29" t="s">
        <v>102</v>
      </c>
      <c r="H56" s="29" t="s">
        <v>235</v>
      </c>
      <c r="J56" s="29" t="s">
        <v>236</v>
      </c>
      <c r="L56" s="23">
        <v>18</v>
      </c>
      <c r="N56" s="23">
        <v>18</v>
      </c>
      <c r="P56" s="22">
        <v>5980000</v>
      </c>
      <c r="R56" s="22">
        <v>5980020000000</v>
      </c>
      <c r="T56" s="22">
        <v>4563108786600</v>
      </c>
      <c r="V56" s="22">
        <v>0</v>
      </c>
      <c r="X56" s="22">
        <v>0</v>
      </c>
      <c r="Z56" s="22">
        <v>0</v>
      </c>
      <c r="AB56" s="22">
        <v>0</v>
      </c>
      <c r="AD56" s="22">
        <v>5980000</v>
      </c>
      <c r="AF56" s="22">
        <v>763200</v>
      </c>
      <c r="AH56" s="22">
        <v>5980020000000</v>
      </c>
      <c r="AJ56" s="22">
        <v>4561454359800</v>
      </c>
      <c r="AL56" s="23">
        <f t="shared" si="0"/>
        <v>0.73676034853508254</v>
      </c>
    </row>
    <row r="57" spans="1:38" ht="21.75" customHeight="1">
      <c r="A57" s="63" t="s">
        <v>237</v>
      </c>
      <c r="B57" s="63"/>
      <c r="D57" s="29" t="s">
        <v>102</v>
      </c>
      <c r="F57" s="29" t="s">
        <v>102</v>
      </c>
      <c r="H57" s="29" t="s">
        <v>238</v>
      </c>
      <c r="J57" s="29" t="s">
        <v>239</v>
      </c>
      <c r="L57" s="23">
        <v>20.5</v>
      </c>
      <c r="N57" s="23">
        <v>20.5</v>
      </c>
      <c r="P57" s="22">
        <v>5000</v>
      </c>
      <c r="R57" s="22">
        <v>4468059688</v>
      </c>
      <c r="T57" s="22">
        <v>4628410948</v>
      </c>
      <c r="V57" s="22">
        <v>0</v>
      </c>
      <c r="X57" s="22">
        <v>0</v>
      </c>
      <c r="Z57" s="22">
        <v>0</v>
      </c>
      <c r="AB57" s="22">
        <v>0</v>
      </c>
      <c r="AD57" s="22">
        <v>5000</v>
      </c>
      <c r="AF57" s="22">
        <v>920850</v>
      </c>
      <c r="AH57" s="22">
        <v>4468059688</v>
      </c>
      <c r="AJ57" s="22">
        <v>4601746439</v>
      </c>
      <c r="AL57" s="23">
        <f t="shared" si="0"/>
        <v>7.4326827429144085E-4</v>
      </c>
    </row>
    <row r="58" spans="1:38" ht="21.75" customHeight="1">
      <c r="A58" s="63" t="s">
        <v>240</v>
      </c>
      <c r="B58" s="63"/>
      <c r="D58" s="29" t="s">
        <v>102</v>
      </c>
      <c r="F58" s="29" t="s">
        <v>102</v>
      </c>
      <c r="H58" s="29" t="s">
        <v>241</v>
      </c>
      <c r="J58" s="29" t="s">
        <v>242</v>
      </c>
      <c r="L58" s="23">
        <v>20.5</v>
      </c>
      <c r="N58" s="23">
        <v>20.5</v>
      </c>
      <c r="P58" s="22">
        <v>5000000</v>
      </c>
      <c r="R58" s="22">
        <v>4586384427599</v>
      </c>
      <c r="T58" s="22">
        <v>4101756421875</v>
      </c>
      <c r="V58" s="22">
        <v>0</v>
      </c>
      <c r="X58" s="22">
        <v>0</v>
      </c>
      <c r="Z58" s="22">
        <v>0</v>
      </c>
      <c r="AB58" s="22">
        <v>0</v>
      </c>
      <c r="AD58" s="22">
        <v>5000000</v>
      </c>
      <c r="AF58" s="22">
        <v>796000</v>
      </c>
      <c r="AH58" s="22">
        <v>4586384427599</v>
      </c>
      <c r="AJ58" s="22">
        <v>3977835875000</v>
      </c>
      <c r="AL58" s="23">
        <f t="shared" si="0"/>
        <v>0.64249502779391054</v>
      </c>
    </row>
    <row r="59" spans="1:38" ht="21.75" customHeight="1">
      <c r="A59" s="63" t="s">
        <v>243</v>
      </c>
      <c r="B59" s="63"/>
      <c r="D59" s="29" t="s">
        <v>102</v>
      </c>
      <c r="F59" s="29" t="s">
        <v>102</v>
      </c>
      <c r="H59" s="29" t="s">
        <v>244</v>
      </c>
      <c r="J59" s="29" t="s">
        <v>245</v>
      </c>
      <c r="L59" s="23">
        <v>20.5</v>
      </c>
      <c r="N59" s="23">
        <v>20.5</v>
      </c>
      <c r="P59" s="22">
        <v>571150</v>
      </c>
      <c r="R59" s="22">
        <v>507033288860</v>
      </c>
      <c r="T59" s="22">
        <v>593831233577</v>
      </c>
      <c r="V59" s="22">
        <v>0</v>
      </c>
      <c r="X59" s="22">
        <v>0</v>
      </c>
      <c r="Z59" s="22">
        <v>571150</v>
      </c>
      <c r="AB59" s="22">
        <v>571150000000</v>
      </c>
      <c r="AD59" s="22">
        <v>0</v>
      </c>
      <c r="AF59" s="22">
        <v>0</v>
      </c>
      <c r="AH59" s="22">
        <v>0</v>
      </c>
      <c r="AJ59" s="22">
        <v>0</v>
      </c>
      <c r="AL59" s="23">
        <f t="shared" si="0"/>
        <v>0</v>
      </c>
    </row>
    <row r="60" spans="1:38" ht="21.75" customHeight="1">
      <c r="A60" s="63" t="s">
        <v>246</v>
      </c>
      <c r="B60" s="63"/>
      <c r="D60" s="29" t="s">
        <v>102</v>
      </c>
      <c r="F60" s="29" t="s">
        <v>102</v>
      </c>
      <c r="H60" s="29" t="s">
        <v>244</v>
      </c>
      <c r="J60" s="29" t="s">
        <v>247</v>
      </c>
      <c r="L60" s="23">
        <v>20.5</v>
      </c>
      <c r="N60" s="23">
        <v>20.5</v>
      </c>
      <c r="P60" s="22">
        <v>215000</v>
      </c>
      <c r="R60" s="22">
        <v>192363212487</v>
      </c>
      <c r="T60" s="22">
        <v>197549187718</v>
      </c>
      <c r="V60" s="22">
        <v>0</v>
      </c>
      <c r="X60" s="22">
        <v>0</v>
      </c>
      <c r="Z60" s="22">
        <v>0</v>
      </c>
      <c r="AB60" s="22">
        <v>0</v>
      </c>
      <c r="AD60" s="22">
        <v>215000</v>
      </c>
      <c r="AF60" s="22">
        <v>950000</v>
      </c>
      <c r="AH60" s="22">
        <v>192363212487</v>
      </c>
      <c r="AJ60" s="22">
        <v>204138939062</v>
      </c>
      <c r="AL60" s="23">
        <f t="shared" si="0"/>
        <v>3.2972263675021304E-2</v>
      </c>
    </row>
    <row r="61" spans="1:38" ht="21.75" customHeight="1">
      <c r="A61" s="63" t="s">
        <v>248</v>
      </c>
      <c r="B61" s="63"/>
      <c r="D61" s="29" t="s">
        <v>102</v>
      </c>
      <c r="F61" s="29" t="s">
        <v>102</v>
      </c>
      <c r="H61" s="29" t="s">
        <v>249</v>
      </c>
      <c r="J61" s="29" t="s">
        <v>250</v>
      </c>
      <c r="L61" s="23">
        <v>20.5</v>
      </c>
      <c r="N61" s="23">
        <v>20.5</v>
      </c>
      <c r="P61" s="22">
        <v>5000</v>
      </c>
      <c r="R61" s="22">
        <v>4653843355</v>
      </c>
      <c r="T61" s="22">
        <v>4904110968</v>
      </c>
      <c r="V61" s="22">
        <v>0</v>
      </c>
      <c r="X61" s="22">
        <v>0</v>
      </c>
      <c r="Z61" s="22">
        <v>0</v>
      </c>
      <c r="AB61" s="22">
        <v>0</v>
      </c>
      <c r="AD61" s="22">
        <v>5000</v>
      </c>
      <c r="AF61" s="22">
        <v>987980</v>
      </c>
      <c r="AH61" s="22">
        <v>4653843355</v>
      </c>
      <c r="AJ61" s="22">
        <v>4937213929</v>
      </c>
      <c r="AL61" s="23">
        <f t="shared" si="0"/>
        <v>7.9745255968795769E-4</v>
      </c>
    </row>
    <row r="62" spans="1:38" ht="21.75" customHeight="1">
      <c r="A62" s="63" t="s">
        <v>251</v>
      </c>
      <c r="B62" s="63"/>
      <c r="D62" s="29" t="s">
        <v>102</v>
      </c>
      <c r="F62" s="29" t="s">
        <v>102</v>
      </c>
      <c r="H62" s="29" t="s">
        <v>193</v>
      </c>
      <c r="J62" s="29" t="s">
        <v>252</v>
      </c>
      <c r="L62" s="23">
        <v>20.5</v>
      </c>
      <c r="N62" s="23">
        <v>20.5</v>
      </c>
      <c r="P62" s="22">
        <v>26287700</v>
      </c>
      <c r="R62" s="22">
        <v>24875019002000</v>
      </c>
      <c r="T62" s="22">
        <v>26240619828454</v>
      </c>
      <c r="V62" s="22">
        <v>0</v>
      </c>
      <c r="X62" s="22">
        <v>0</v>
      </c>
      <c r="Z62" s="22">
        <v>26287700</v>
      </c>
      <c r="AB62" s="22">
        <v>25061862816359</v>
      </c>
      <c r="AD62" s="22">
        <v>0</v>
      </c>
      <c r="AF62" s="22">
        <v>0</v>
      </c>
      <c r="AH62" s="22">
        <v>0</v>
      </c>
      <c r="AJ62" s="22">
        <v>0</v>
      </c>
      <c r="AL62" s="23">
        <f t="shared" si="0"/>
        <v>0</v>
      </c>
    </row>
    <row r="63" spans="1:38" ht="21.75" customHeight="1">
      <c r="A63" s="63" t="s">
        <v>253</v>
      </c>
      <c r="B63" s="63"/>
      <c r="D63" s="29" t="s">
        <v>102</v>
      </c>
      <c r="F63" s="29" t="s">
        <v>102</v>
      </c>
      <c r="H63" s="29" t="s">
        <v>254</v>
      </c>
      <c r="J63" s="29" t="s">
        <v>255</v>
      </c>
      <c r="L63" s="23">
        <v>23</v>
      </c>
      <c r="N63" s="23">
        <v>23</v>
      </c>
      <c r="P63" s="22">
        <v>15811025</v>
      </c>
      <c r="R63" s="22">
        <v>14943673889616</v>
      </c>
      <c r="T63" s="22">
        <v>15008266393581</v>
      </c>
      <c r="V63" s="22">
        <v>0</v>
      </c>
      <c r="X63" s="22">
        <v>0</v>
      </c>
      <c r="Z63" s="22">
        <v>0</v>
      </c>
      <c r="AB63" s="22">
        <v>0</v>
      </c>
      <c r="AD63" s="22">
        <v>15811025</v>
      </c>
      <c r="AF63" s="22">
        <v>948140</v>
      </c>
      <c r="AH63" s="22">
        <v>14943673889616</v>
      </c>
      <c r="AJ63" s="22">
        <v>14982913851773</v>
      </c>
      <c r="AL63" s="23">
        <f t="shared" si="0"/>
        <v>2.4200213267040986</v>
      </c>
    </row>
    <row r="64" spans="1:38" ht="21.75" customHeight="1">
      <c r="A64" s="63" t="s">
        <v>256</v>
      </c>
      <c r="B64" s="63"/>
      <c r="D64" s="29" t="s">
        <v>102</v>
      </c>
      <c r="F64" s="29" t="s">
        <v>102</v>
      </c>
      <c r="H64" s="29" t="s">
        <v>257</v>
      </c>
      <c r="J64" s="29" t="s">
        <v>258</v>
      </c>
      <c r="L64" s="23">
        <v>23</v>
      </c>
      <c r="N64" s="23">
        <v>23</v>
      </c>
      <c r="P64" s="22">
        <v>4400014</v>
      </c>
      <c r="R64" s="22">
        <v>3890147068776</v>
      </c>
      <c r="T64" s="22">
        <v>3874389969315</v>
      </c>
      <c r="V64" s="22">
        <v>0</v>
      </c>
      <c r="X64" s="22">
        <v>0</v>
      </c>
      <c r="Z64" s="22">
        <v>0</v>
      </c>
      <c r="AB64" s="22">
        <v>0</v>
      </c>
      <c r="AD64" s="22">
        <v>4400014</v>
      </c>
      <c r="AF64" s="22">
        <v>962000</v>
      </c>
      <c r="AH64" s="22">
        <v>3890147068776</v>
      </c>
      <c r="AJ64" s="22">
        <v>4230511875676</v>
      </c>
      <c r="AL64" s="23">
        <f t="shared" si="0"/>
        <v>0.68330693637402018</v>
      </c>
    </row>
    <row r="65" spans="1:38" ht="21.75" customHeight="1">
      <c r="A65" s="63" t="s">
        <v>259</v>
      </c>
      <c r="B65" s="63"/>
      <c r="D65" s="29" t="s">
        <v>102</v>
      </c>
      <c r="F65" s="29" t="s">
        <v>102</v>
      </c>
      <c r="H65" s="29" t="s">
        <v>260</v>
      </c>
      <c r="J65" s="29" t="s">
        <v>261</v>
      </c>
      <c r="L65" s="23">
        <v>23</v>
      </c>
      <c r="N65" s="23">
        <v>23</v>
      </c>
      <c r="P65" s="22">
        <v>5000</v>
      </c>
      <c r="R65" s="22">
        <v>4788119330</v>
      </c>
      <c r="T65" s="22">
        <v>4748389198</v>
      </c>
      <c r="V65" s="22">
        <v>0</v>
      </c>
      <c r="X65" s="22">
        <v>0</v>
      </c>
      <c r="Z65" s="22">
        <v>0</v>
      </c>
      <c r="AB65" s="22">
        <v>0</v>
      </c>
      <c r="AD65" s="22">
        <v>5000</v>
      </c>
      <c r="AF65" s="22">
        <v>965000</v>
      </c>
      <c r="AH65" s="22">
        <v>4788119330</v>
      </c>
      <c r="AJ65" s="22">
        <v>4822376406</v>
      </c>
      <c r="AL65" s="23">
        <f t="shared" si="0"/>
        <v>7.7890414797610725E-4</v>
      </c>
    </row>
    <row r="66" spans="1:38" ht="21.75" customHeight="1">
      <c r="A66" s="63" t="s">
        <v>262</v>
      </c>
      <c r="B66" s="63"/>
      <c r="D66" s="29" t="s">
        <v>102</v>
      </c>
      <c r="F66" s="29" t="s">
        <v>102</v>
      </c>
      <c r="H66" s="29" t="s">
        <v>263</v>
      </c>
      <c r="J66" s="29" t="s">
        <v>264</v>
      </c>
      <c r="L66" s="23">
        <v>23</v>
      </c>
      <c r="N66" s="23">
        <v>23</v>
      </c>
      <c r="P66" s="22">
        <v>4928740</v>
      </c>
      <c r="R66" s="22">
        <v>4663763332163</v>
      </c>
      <c r="T66" s="22">
        <v>4828550555557</v>
      </c>
      <c r="V66" s="22">
        <v>0</v>
      </c>
      <c r="X66" s="22">
        <v>0</v>
      </c>
      <c r="Z66" s="22">
        <v>0</v>
      </c>
      <c r="AB66" s="22">
        <v>0</v>
      </c>
      <c r="AD66" s="22">
        <v>4928740</v>
      </c>
      <c r="AF66" s="22">
        <v>987110</v>
      </c>
      <c r="AH66" s="22">
        <v>4663763332163</v>
      </c>
      <c r="AJ66" s="22">
        <v>4862563084255</v>
      </c>
      <c r="AL66" s="23">
        <f t="shared" si="0"/>
        <v>0.7853950495049169</v>
      </c>
    </row>
    <row r="67" spans="1:38" ht="21.75" customHeight="1">
      <c r="A67" s="63" t="s">
        <v>265</v>
      </c>
      <c r="B67" s="63"/>
      <c r="D67" s="29" t="s">
        <v>102</v>
      </c>
      <c r="F67" s="29" t="s">
        <v>102</v>
      </c>
      <c r="H67" s="29" t="s">
        <v>266</v>
      </c>
      <c r="J67" s="29" t="s">
        <v>267</v>
      </c>
      <c r="L67" s="23">
        <v>23</v>
      </c>
      <c r="N67" s="23">
        <v>23</v>
      </c>
      <c r="P67" s="22">
        <v>10500000</v>
      </c>
      <c r="R67" s="22">
        <v>10108255000000</v>
      </c>
      <c r="T67" s="22">
        <v>10209399210937</v>
      </c>
      <c r="V67" s="22">
        <v>0</v>
      </c>
      <c r="X67" s="22">
        <v>0</v>
      </c>
      <c r="Z67" s="22">
        <v>10500000</v>
      </c>
      <c r="AB67" s="22">
        <v>10261325000000</v>
      </c>
      <c r="AD67" s="22">
        <v>0</v>
      </c>
      <c r="AF67" s="22">
        <v>0</v>
      </c>
      <c r="AH67" s="22">
        <v>0</v>
      </c>
      <c r="AJ67" s="22">
        <v>0</v>
      </c>
      <c r="AL67" s="23">
        <f t="shared" si="0"/>
        <v>0</v>
      </c>
    </row>
    <row r="68" spans="1:38" ht="21.75" customHeight="1">
      <c r="A68" s="63" t="s">
        <v>268</v>
      </c>
      <c r="B68" s="63"/>
      <c r="D68" s="29" t="s">
        <v>102</v>
      </c>
      <c r="F68" s="29" t="s">
        <v>102</v>
      </c>
      <c r="H68" s="29" t="s">
        <v>108</v>
      </c>
      <c r="J68" s="29" t="s">
        <v>269</v>
      </c>
      <c r="L68" s="23">
        <v>23</v>
      </c>
      <c r="N68" s="23">
        <v>23</v>
      </c>
      <c r="P68" s="22">
        <v>2639000</v>
      </c>
      <c r="R68" s="22">
        <v>2279101808744</v>
      </c>
      <c r="T68" s="22">
        <v>2315540242248</v>
      </c>
      <c r="V68" s="22">
        <v>0</v>
      </c>
      <c r="X68" s="22">
        <v>0</v>
      </c>
      <c r="Z68" s="22">
        <v>0</v>
      </c>
      <c r="AB68" s="22">
        <v>0</v>
      </c>
      <c r="AD68" s="22">
        <v>2639000</v>
      </c>
      <c r="AF68" s="22">
        <v>876400</v>
      </c>
      <c r="AH68" s="22">
        <v>2279101808744</v>
      </c>
      <c r="AJ68" s="22">
        <v>2311562004342</v>
      </c>
      <c r="AL68" s="23">
        <f t="shared" si="0"/>
        <v>0.37336057617687929</v>
      </c>
    </row>
    <row r="69" spans="1:38" ht="21.75" customHeight="1">
      <c r="A69" s="63" t="s">
        <v>270</v>
      </c>
      <c r="B69" s="63"/>
      <c r="D69" s="29" t="s">
        <v>102</v>
      </c>
      <c r="F69" s="29" t="s">
        <v>102</v>
      </c>
      <c r="H69" s="29" t="s">
        <v>271</v>
      </c>
      <c r="J69" s="29" t="s">
        <v>272</v>
      </c>
      <c r="L69" s="23">
        <v>23</v>
      </c>
      <c r="N69" s="23">
        <v>23</v>
      </c>
      <c r="P69" s="22">
        <v>1290000</v>
      </c>
      <c r="R69" s="22">
        <v>1103543600413</v>
      </c>
      <c r="T69" s="22">
        <v>1134981347338</v>
      </c>
      <c r="V69" s="22">
        <v>0</v>
      </c>
      <c r="X69" s="22">
        <v>0</v>
      </c>
      <c r="Z69" s="22">
        <v>0</v>
      </c>
      <c r="AB69" s="22">
        <v>0</v>
      </c>
      <c r="AD69" s="22">
        <v>1290000</v>
      </c>
      <c r="AF69" s="22">
        <v>866450</v>
      </c>
      <c r="AH69" s="22">
        <v>1103543600413</v>
      </c>
      <c r="AJ69" s="22">
        <v>1117112739478</v>
      </c>
      <c r="AL69" s="23">
        <f t="shared" si="0"/>
        <v>0.18043463912393046</v>
      </c>
    </row>
    <row r="70" spans="1:38" ht="21.75" customHeight="1">
      <c r="A70" s="63" t="s">
        <v>273</v>
      </c>
      <c r="B70" s="63"/>
      <c r="D70" s="29" t="s">
        <v>102</v>
      </c>
      <c r="F70" s="29" t="s">
        <v>102</v>
      </c>
      <c r="H70" s="29" t="s">
        <v>274</v>
      </c>
      <c r="J70" s="29" t="s">
        <v>275</v>
      </c>
      <c r="L70" s="23">
        <v>23</v>
      </c>
      <c r="N70" s="23">
        <v>23</v>
      </c>
      <c r="P70" s="22">
        <v>1200000</v>
      </c>
      <c r="R70" s="22">
        <v>1030861868875</v>
      </c>
      <c r="T70" s="22">
        <v>1186164968625</v>
      </c>
      <c r="V70" s="22">
        <v>0</v>
      </c>
      <c r="X70" s="22">
        <v>0</v>
      </c>
      <c r="Z70" s="22">
        <v>0</v>
      </c>
      <c r="AB70" s="22">
        <v>0</v>
      </c>
      <c r="AD70" s="22">
        <v>1200000</v>
      </c>
      <c r="AF70" s="22">
        <v>988650</v>
      </c>
      <c r="AH70" s="22">
        <v>1030861868875</v>
      </c>
      <c r="AJ70" s="22">
        <v>1185734905875</v>
      </c>
      <c r="AL70" s="23">
        <f t="shared" si="0"/>
        <v>0.19151840479249738</v>
      </c>
    </row>
    <row r="71" spans="1:38" ht="21.75" customHeight="1">
      <c r="A71" s="63" t="s">
        <v>276</v>
      </c>
      <c r="B71" s="63"/>
      <c r="D71" s="29" t="s">
        <v>102</v>
      </c>
      <c r="F71" s="29" t="s">
        <v>102</v>
      </c>
      <c r="H71" s="29" t="s">
        <v>274</v>
      </c>
      <c r="J71" s="29" t="s">
        <v>277</v>
      </c>
      <c r="L71" s="23">
        <v>23</v>
      </c>
      <c r="N71" s="23">
        <v>23</v>
      </c>
      <c r="P71" s="22">
        <v>1200000</v>
      </c>
      <c r="R71" s="22">
        <v>1024321834812</v>
      </c>
      <c r="T71" s="22">
        <v>1110518682000</v>
      </c>
      <c r="V71" s="22">
        <v>0</v>
      </c>
      <c r="X71" s="22">
        <v>0</v>
      </c>
      <c r="Z71" s="22">
        <v>0</v>
      </c>
      <c r="AB71" s="22">
        <v>0</v>
      </c>
      <c r="AD71" s="22">
        <v>1200000</v>
      </c>
      <c r="AF71" s="22">
        <v>925600</v>
      </c>
      <c r="AH71" s="22">
        <v>1024321834812</v>
      </c>
      <c r="AJ71" s="22">
        <v>1110116046000</v>
      </c>
      <c r="AL71" s="23">
        <f t="shared" si="0"/>
        <v>0.17930454202795282</v>
      </c>
    </row>
    <row r="72" spans="1:38" ht="21.75" customHeight="1">
      <c r="A72" s="63" t="s">
        <v>278</v>
      </c>
      <c r="B72" s="63"/>
      <c r="D72" s="29" t="s">
        <v>102</v>
      </c>
      <c r="F72" s="29" t="s">
        <v>102</v>
      </c>
      <c r="H72" s="29" t="s">
        <v>117</v>
      </c>
      <c r="J72" s="29" t="s">
        <v>279</v>
      </c>
      <c r="L72" s="23">
        <v>23</v>
      </c>
      <c r="N72" s="23">
        <v>23</v>
      </c>
      <c r="P72" s="22">
        <v>10604290</v>
      </c>
      <c r="R72" s="22">
        <v>9744820924224</v>
      </c>
      <c r="T72" s="22">
        <v>9742834000911</v>
      </c>
      <c r="V72" s="22">
        <v>0</v>
      </c>
      <c r="X72" s="22">
        <v>0</v>
      </c>
      <c r="Z72" s="22">
        <v>0</v>
      </c>
      <c r="AB72" s="22">
        <v>0</v>
      </c>
      <c r="AD72" s="22">
        <v>10604290</v>
      </c>
      <c r="AF72" s="22">
        <v>921010</v>
      </c>
      <c r="AH72" s="22">
        <v>9744820924224</v>
      </c>
      <c r="AJ72" s="22">
        <v>9761346513083</v>
      </c>
      <c r="AL72" s="23">
        <f t="shared" si="0"/>
        <v>1.5766403633305393</v>
      </c>
    </row>
    <row r="73" spans="1:38" ht="21.75" customHeight="1">
      <c r="A73" s="63" t="s">
        <v>280</v>
      </c>
      <c r="B73" s="63"/>
      <c r="D73" s="29" t="s">
        <v>102</v>
      </c>
      <c r="F73" s="29" t="s">
        <v>102</v>
      </c>
      <c r="H73" s="29" t="s">
        <v>281</v>
      </c>
      <c r="J73" s="29" t="s">
        <v>282</v>
      </c>
      <c r="L73" s="23">
        <v>23</v>
      </c>
      <c r="N73" s="23">
        <v>23</v>
      </c>
      <c r="P73" s="22">
        <v>4433260</v>
      </c>
      <c r="R73" s="22">
        <v>4099790182800</v>
      </c>
      <c r="T73" s="22">
        <v>3580405364084</v>
      </c>
      <c r="V73" s="22">
        <v>0</v>
      </c>
      <c r="X73" s="22">
        <v>0</v>
      </c>
      <c r="Z73" s="22">
        <v>0</v>
      </c>
      <c r="AB73" s="22">
        <v>0</v>
      </c>
      <c r="AD73" s="22">
        <v>4433260</v>
      </c>
      <c r="AF73" s="22">
        <v>880600</v>
      </c>
      <c r="AH73" s="22">
        <v>4099790182800</v>
      </c>
      <c r="AJ73" s="22">
        <v>3901805994738</v>
      </c>
      <c r="AL73" s="23">
        <f t="shared" si="0"/>
        <v>0.63021477753544519</v>
      </c>
    </row>
    <row r="74" spans="1:38" ht="21.75" customHeight="1">
      <c r="A74" s="63" t="s">
        <v>283</v>
      </c>
      <c r="B74" s="63"/>
      <c r="D74" s="29" t="s">
        <v>102</v>
      </c>
      <c r="F74" s="29" t="s">
        <v>102</v>
      </c>
      <c r="H74" s="29" t="s">
        <v>284</v>
      </c>
      <c r="J74" s="29" t="s">
        <v>285</v>
      </c>
      <c r="L74" s="23">
        <v>23</v>
      </c>
      <c r="N74" s="23">
        <v>23</v>
      </c>
      <c r="P74" s="22">
        <v>1360000</v>
      </c>
      <c r="R74" s="22">
        <v>1127356965047</v>
      </c>
      <c r="T74" s="22">
        <v>1154621086990</v>
      </c>
      <c r="V74" s="22">
        <v>0</v>
      </c>
      <c r="X74" s="22">
        <v>0</v>
      </c>
      <c r="Z74" s="22">
        <v>1360000</v>
      </c>
      <c r="AB74" s="22">
        <v>1131633082853</v>
      </c>
      <c r="AD74" s="22">
        <v>0</v>
      </c>
      <c r="AF74" s="22">
        <v>0</v>
      </c>
      <c r="AH74" s="22">
        <v>0</v>
      </c>
      <c r="AJ74" s="22">
        <v>0</v>
      </c>
      <c r="AL74" s="23">
        <f t="shared" ref="AL74:AL88" si="1">AJ74/619123215421357*100</f>
        <v>0</v>
      </c>
    </row>
    <row r="75" spans="1:38" ht="21.75" customHeight="1">
      <c r="A75" s="63" t="s">
        <v>286</v>
      </c>
      <c r="B75" s="63"/>
      <c r="D75" s="29" t="s">
        <v>102</v>
      </c>
      <c r="F75" s="29" t="s">
        <v>102</v>
      </c>
      <c r="H75" s="29" t="s">
        <v>287</v>
      </c>
      <c r="J75" s="29" t="s">
        <v>288</v>
      </c>
      <c r="L75" s="23">
        <v>23</v>
      </c>
      <c r="N75" s="23">
        <v>23</v>
      </c>
      <c r="P75" s="22">
        <v>4894267</v>
      </c>
      <c r="R75" s="22">
        <v>4517897867700</v>
      </c>
      <c r="T75" s="22">
        <v>3937066677492</v>
      </c>
      <c r="V75" s="22">
        <v>0</v>
      </c>
      <c r="X75" s="22">
        <v>0</v>
      </c>
      <c r="Z75" s="22">
        <v>4894267</v>
      </c>
      <c r="AB75" s="22">
        <v>3897492391014</v>
      </c>
      <c r="AD75" s="22">
        <v>0</v>
      </c>
      <c r="AF75" s="22">
        <v>0</v>
      </c>
      <c r="AH75" s="22">
        <v>0</v>
      </c>
      <c r="AJ75" s="22">
        <v>0</v>
      </c>
      <c r="AL75" s="23">
        <f t="shared" si="1"/>
        <v>0</v>
      </c>
    </row>
    <row r="76" spans="1:38" ht="21.75" customHeight="1">
      <c r="A76" s="63" t="s">
        <v>289</v>
      </c>
      <c r="B76" s="63"/>
      <c r="D76" s="29" t="s">
        <v>102</v>
      </c>
      <c r="F76" s="29" t="s">
        <v>102</v>
      </c>
      <c r="H76" s="29" t="s">
        <v>290</v>
      </c>
      <c r="J76" s="29" t="s">
        <v>291</v>
      </c>
      <c r="L76" s="23">
        <v>23</v>
      </c>
      <c r="N76" s="23">
        <v>23</v>
      </c>
      <c r="P76" s="22">
        <v>129000</v>
      </c>
      <c r="R76" s="22">
        <v>124125090000</v>
      </c>
      <c r="T76" s="22">
        <v>123950399917</v>
      </c>
      <c r="V76" s="22">
        <v>0</v>
      </c>
      <c r="X76" s="22">
        <v>0</v>
      </c>
      <c r="Z76" s="22">
        <v>0</v>
      </c>
      <c r="AB76" s="22">
        <v>0</v>
      </c>
      <c r="AD76" s="22">
        <v>129000</v>
      </c>
      <c r="AF76" s="22">
        <v>848800</v>
      </c>
      <c r="AH76" s="22">
        <v>124125090000</v>
      </c>
      <c r="AJ76" s="22">
        <v>109435661985</v>
      </c>
      <c r="AL76" s="23">
        <f t="shared" si="1"/>
        <v>1.7675909941532609E-2</v>
      </c>
    </row>
    <row r="77" spans="1:38" ht="21.75" customHeight="1">
      <c r="A77" s="63" t="s">
        <v>292</v>
      </c>
      <c r="B77" s="63"/>
      <c r="D77" s="29" t="s">
        <v>102</v>
      </c>
      <c r="F77" s="29" t="s">
        <v>102</v>
      </c>
      <c r="H77" s="29" t="s">
        <v>293</v>
      </c>
      <c r="J77" s="29" t="s">
        <v>294</v>
      </c>
      <c r="L77" s="23">
        <v>18</v>
      </c>
      <c r="N77" s="23">
        <v>18</v>
      </c>
      <c r="P77" s="22">
        <v>500000</v>
      </c>
      <c r="R77" s="22">
        <v>485787110480</v>
      </c>
      <c r="T77" s="22">
        <v>499909375000</v>
      </c>
      <c r="V77" s="22">
        <v>0</v>
      </c>
      <c r="X77" s="22">
        <v>0</v>
      </c>
      <c r="Z77" s="22">
        <v>500000</v>
      </c>
      <c r="AB77" s="22">
        <v>440631123323</v>
      </c>
      <c r="AD77" s="22">
        <v>0</v>
      </c>
      <c r="AF77" s="22">
        <v>0</v>
      </c>
      <c r="AH77" s="22">
        <v>0</v>
      </c>
      <c r="AJ77" s="22">
        <v>0</v>
      </c>
      <c r="AL77" s="23">
        <f t="shared" si="1"/>
        <v>0</v>
      </c>
    </row>
    <row r="78" spans="1:38" ht="21.75" customHeight="1">
      <c r="A78" s="63" t="s">
        <v>295</v>
      </c>
      <c r="B78" s="63"/>
      <c r="D78" s="29" t="s">
        <v>102</v>
      </c>
      <c r="F78" s="29" t="s">
        <v>102</v>
      </c>
      <c r="H78" s="29" t="s">
        <v>296</v>
      </c>
      <c r="J78" s="29" t="s">
        <v>297</v>
      </c>
      <c r="L78" s="23">
        <v>23</v>
      </c>
      <c r="N78" s="23">
        <v>23</v>
      </c>
      <c r="P78" s="22">
        <v>1500000</v>
      </c>
      <c r="R78" s="22">
        <v>1500000000000</v>
      </c>
      <c r="T78" s="22">
        <v>1349755312500</v>
      </c>
      <c r="V78" s="22">
        <v>0</v>
      </c>
      <c r="X78" s="22">
        <v>0</v>
      </c>
      <c r="Z78" s="22">
        <v>0</v>
      </c>
      <c r="AB78" s="22">
        <v>0</v>
      </c>
      <c r="AD78" s="22">
        <v>1500000</v>
      </c>
      <c r="AF78" s="22">
        <v>900000</v>
      </c>
      <c r="AH78" s="22">
        <v>1500000000000</v>
      </c>
      <c r="AJ78" s="22">
        <v>1349265937500</v>
      </c>
      <c r="AL78" s="23">
        <f t="shared" si="1"/>
        <v>0.21793173053311032</v>
      </c>
    </row>
    <row r="79" spans="1:38" ht="21.75" customHeight="1">
      <c r="A79" s="63" t="s">
        <v>298</v>
      </c>
      <c r="B79" s="63"/>
      <c r="D79" s="29" t="s">
        <v>102</v>
      </c>
      <c r="F79" s="29" t="s">
        <v>102</v>
      </c>
      <c r="H79" s="29" t="s">
        <v>299</v>
      </c>
      <c r="J79" s="29" t="s">
        <v>300</v>
      </c>
      <c r="L79" s="23">
        <v>23</v>
      </c>
      <c r="N79" s="23">
        <v>23</v>
      </c>
      <c r="P79" s="22">
        <v>1000000</v>
      </c>
      <c r="R79" s="22">
        <v>1000000000000</v>
      </c>
      <c r="T79" s="22">
        <v>899836875000</v>
      </c>
      <c r="V79" s="22">
        <v>0</v>
      </c>
      <c r="X79" s="22">
        <v>0</v>
      </c>
      <c r="Z79" s="22">
        <v>0</v>
      </c>
      <c r="AB79" s="22">
        <v>0</v>
      </c>
      <c r="AD79" s="22">
        <v>1000000</v>
      </c>
      <c r="AF79" s="22">
        <v>900000</v>
      </c>
      <c r="AH79" s="22">
        <v>1000000000000</v>
      </c>
      <c r="AJ79" s="22">
        <v>899510625000</v>
      </c>
      <c r="AL79" s="23">
        <f t="shared" si="1"/>
        <v>0.14528782035540688</v>
      </c>
    </row>
    <row r="80" spans="1:38" ht="21.75" customHeight="1">
      <c r="A80" s="63" t="s">
        <v>301</v>
      </c>
      <c r="B80" s="63"/>
      <c r="D80" s="29" t="s">
        <v>102</v>
      </c>
      <c r="F80" s="29" t="s">
        <v>102</v>
      </c>
      <c r="H80" s="29" t="s">
        <v>302</v>
      </c>
      <c r="J80" s="29" t="s">
        <v>303</v>
      </c>
      <c r="L80" s="23">
        <v>18</v>
      </c>
      <c r="N80" s="23">
        <v>18</v>
      </c>
      <c r="P80" s="22">
        <v>4999999</v>
      </c>
      <c r="R80" s="22">
        <v>4999999725000</v>
      </c>
      <c r="T80" s="22">
        <v>4999092750181</v>
      </c>
      <c r="V80" s="22">
        <v>0</v>
      </c>
      <c r="X80" s="22">
        <v>0</v>
      </c>
      <c r="Z80" s="22">
        <v>200</v>
      </c>
      <c r="AB80" s="22">
        <v>185183712</v>
      </c>
      <c r="AD80" s="22">
        <v>4999799</v>
      </c>
      <c r="AF80" s="22">
        <v>900000</v>
      </c>
      <c r="AH80" s="22">
        <v>4999799724971</v>
      </c>
      <c r="AJ80" s="22">
        <v>4497372323364</v>
      </c>
      <c r="AL80" s="23">
        <f t="shared" si="1"/>
        <v>0.72640989892508245</v>
      </c>
    </row>
    <row r="81" spans="1:38" ht="21.75" customHeight="1">
      <c r="A81" s="63" t="s">
        <v>304</v>
      </c>
      <c r="B81" s="63"/>
      <c r="D81" s="29" t="s">
        <v>102</v>
      </c>
      <c r="F81" s="29" t="s">
        <v>102</v>
      </c>
      <c r="H81" s="29" t="s">
        <v>305</v>
      </c>
      <c r="J81" s="29" t="s">
        <v>306</v>
      </c>
      <c r="L81" s="23">
        <v>20.5</v>
      </c>
      <c r="N81" s="23">
        <v>20.5</v>
      </c>
      <c r="P81" s="22">
        <v>15999999</v>
      </c>
      <c r="R81" s="22">
        <v>16000624000000</v>
      </c>
      <c r="T81" s="22">
        <f>15997099000181+25</f>
        <v>15997099000206</v>
      </c>
      <c r="V81" s="22">
        <v>0</v>
      </c>
      <c r="X81" s="22">
        <v>0</v>
      </c>
      <c r="Z81" s="22">
        <v>0</v>
      </c>
      <c r="AB81" s="22">
        <v>0</v>
      </c>
      <c r="AD81" s="22">
        <v>15999999</v>
      </c>
      <c r="AF81" s="22">
        <v>900000</v>
      </c>
      <c r="AH81" s="22">
        <v>16000624000000</v>
      </c>
      <c r="AJ81" s="22">
        <v>14392169100489</v>
      </c>
      <c r="AL81" s="23">
        <f t="shared" si="1"/>
        <v>2.3246049803986297</v>
      </c>
    </row>
    <row r="82" spans="1:38" ht="21.75" customHeight="1">
      <c r="A82" s="63" t="s">
        <v>307</v>
      </c>
      <c r="B82" s="63"/>
      <c r="D82" s="29" t="s">
        <v>102</v>
      </c>
      <c r="F82" s="29" t="s">
        <v>102</v>
      </c>
      <c r="H82" s="29" t="s">
        <v>308</v>
      </c>
      <c r="J82" s="29" t="s">
        <v>303</v>
      </c>
      <c r="L82" s="23">
        <v>18</v>
      </c>
      <c r="N82" s="23">
        <v>18</v>
      </c>
      <c r="P82" s="22">
        <v>5999990</v>
      </c>
      <c r="R82" s="22">
        <v>5999990543750</v>
      </c>
      <c r="T82" s="22">
        <v>5998902501812</v>
      </c>
      <c r="V82" s="22">
        <v>0</v>
      </c>
      <c r="X82" s="22">
        <v>0</v>
      </c>
      <c r="Z82" s="22">
        <v>200</v>
      </c>
      <c r="AB82" s="22">
        <v>185183712</v>
      </c>
      <c r="AD82" s="22">
        <v>5999790</v>
      </c>
      <c r="AF82" s="22">
        <v>900000</v>
      </c>
      <c r="AH82" s="22">
        <v>5999790543732</v>
      </c>
      <c r="AJ82" s="22">
        <f>5396874852768+25</f>
        <v>5396874852793</v>
      </c>
      <c r="AL82" s="23">
        <f t="shared" si="1"/>
        <v>0.87169641169408363</v>
      </c>
    </row>
    <row r="83" spans="1:38" ht="21.75" customHeight="1">
      <c r="A83" s="63" t="s">
        <v>309</v>
      </c>
      <c r="B83" s="63"/>
      <c r="D83" s="29" t="s">
        <v>102</v>
      </c>
      <c r="F83" s="29" t="s">
        <v>102</v>
      </c>
      <c r="H83" s="29" t="s">
        <v>310</v>
      </c>
      <c r="J83" s="29" t="s">
        <v>311</v>
      </c>
      <c r="L83" s="23">
        <v>23</v>
      </c>
      <c r="N83" s="23">
        <v>23</v>
      </c>
      <c r="P83" s="22">
        <v>0</v>
      </c>
      <c r="R83" s="22">
        <v>0</v>
      </c>
      <c r="T83" s="22">
        <v>0</v>
      </c>
      <c r="V83" s="22">
        <v>59354822</v>
      </c>
      <c r="X83" s="22">
        <v>54767287807620</v>
      </c>
      <c r="Z83" s="22">
        <v>0</v>
      </c>
      <c r="AB83" s="22">
        <v>0</v>
      </c>
      <c r="AD83" s="22">
        <v>59354822</v>
      </c>
      <c r="AF83" s="22">
        <v>922710</v>
      </c>
      <c r="AH83" s="22">
        <v>54767287807620</v>
      </c>
      <c r="AJ83" s="22">
        <v>54737508094874</v>
      </c>
      <c r="AL83" s="23">
        <f t="shared" si="1"/>
        <v>8.8411331914958584</v>
      </c>
    </row>
    <row r="84" spans="1:38" ht="21.75" customHeight="1">
      <c r="A84" s="63" t="s">
        <v>312</v>
      </c>
      <c r="B84" s="63"/>
      <c r="D84" s="29" t="s">
        <v>102</v>
      </c>
      <c r="F84" s="29" t="s">
        <v>102</v>
      </c>
      <c r="H84" s="29" t="s">
        <v>313</v>
      </c>
      <c r="J84" s="29" t="s">
        <v>314</v>
      </c>
      <c r="L84" s="23">
        <v>23</v>
      </c>
      <c r="N84" s="23">
        <v>23</v>
      </c>
      <c r="P84" s="22">
        <v>0</v>
      </c>
      <c r="R84" s="22">
        <v>0</v>
      </c>
      <c r="T84" s="22">
        <v>0</v>
      </c>
      <c r="V84" s="22">
        <v>3137058</v>
      </c>
      <c r="X84" s="22">
        <v>2897700474600</v>
      </c>
      <c r="Z84" s="22">
        <v>3137058</v>
      </c>
      <c r="AB84" s="22">
        <v>2486517456937</v>
      </c>
      <c r="AD84" s="22">
        <v>0</v>
      </c>
      <c r="AF84" s="22">
        <v>0</v>
      </c>
      <c r="AH84" s="22">
        <v>0</v>
      </c>
      <c r="AJ84" s="22">
        <v>0</v>
      </c>
      <c r="AL84" s="23">
        <f t="shared" si="1"/>
        <v>0</v>
      </c>
    </row>
    <row r="85" spans="1:38" ht="21.75" customHeight="1">
      <c r="A85" s="63" t="s">
        <v>315</v>
      </c>
      <c r="B85" s="63"/>
      <c r="D85" s="29" t="s">
        <v>102</v>
      </c>
      <c r="F85" s="29" t="s">
        <v>102</v>
      </c>
      <c r="H85" s="29" t="s">
        <v>316</v>
      </c>
      <c r="J85" s="29" t="s">
        <v>317</v>
      </c>
      <c r="L85" s="23">
        <v>23</v>
      </c>
      <c r="N85" s="23">
        <v>23</v>
      </c>
      <c r="P85" s="22">
        <v>0</v>
      </c>
      <c r="R85" s="22">
        <v>0</v>
      </c>
      <c r="T85" s="22">
        <v>0</v>
      </c>
      <c r="V85" s="22">
        <v>23610000</v>
      </c>
      <c r="X85" s="22">
        <v>19999802700000</v>
      </c>
      <c r="Z85" s="22">
        <v>0</v>
      </c>
      <c r="AB85" s="22">
        <v>0</v>
      </c>
      <c r="AD85" s="22">
        <v>23610000</v>
      </c>
      <c r="AF85" s="22">
        <v>848000</v>
      </c>
      <c r="AH85" s="22">
        <v>19999802700000</v>
      </c>
      <c r="AJ85" s="22">
        <v>20010393429000</v>
      </c>
      <c r="AL85" s="23">
        <f t="shared" si="1"/>
        <v>3.2320534799170013</v>
      </c>
    </row>
    <row r="86" spans="1:38" ht="21.75" customHeight="1">
      <c r="A86" s="63" t="s">
        <v>318</v>
      </c>
      <c r="B86" s="63"/>
      <c r="D86" s="29" t="s">
        <v>319</v>
      </c>
      <c r="F86" s="29" t="s">
        <v>319</v>
      </c>
      <c r="H86" s="29" t="s">
        <v>320</v>
      </c>
      <c r="J86" s="29" t="s">
        <v>321</v>
      </c>
      <c r="L86" s="23">
        <v>23</v>
      </c>
      <c r="N86" s="23">
        <v>23</v>
      </c>
      <c r="P86" s="22">
        <v>10999999</v>
      </c>
      <c r="R86" s="22">
        <v>10999999000000</v>
      </c>
      <c r="T86" s="22">
        <v>10999999000000</v>
      </c>
      <c r="V86" s="22">
        <v>0</v>
      </c>
      <c r="X86" s="22">
        <v>0</v>
      </c>
      <c r="Z86" s="22">
        <v>0</v>
      </c>
      <c r="AB86" s="22">
        <v>0</v>
      </c>
      <c r="AD86" s="22">
        <v>10999999</v>
      </c>
      <c r="AF86" s="22">
        <v>1000000</v>
      </c>
      <c r="AH86" s="22">
        <v>10999999000000</v>
      </c>
      <c r="AJ86" s="22">
        <v>10999999000000</v>
      </c>
      <c r="AL86" s="23">
        <f t="shared" si="1"/>
        <v>1.7767059489949388</v>
      </c>
    </row>
    <row r="87" spans="1:38" ht="21.75" customHeight="1">
      <c r="A87" s="63" t="s">
        <v>322</v>
      </c>
      <c r="B87" s="63"/>
      <c r="D87" s="29" t="s">
        <v>319</v>
      </c>
      <c r="F87" s="29" t="s">
        <v>319</v>
      </c>
      <c r="H87" s="29" t="s">
        <v>320</v>
      </c>
      <c r="J87" s="29" t="s">
        <v>321</v>
      </c>
      <c r="L87" s="23">
        <v>23</v>
      </c>
      <c r="N87" s="23">
        <v>23</v>
      </c>
      <c r="P87" s="22">
        <v>20036430</v>
      </c>
      <c r="R87" s="22">
        <v>20036430000000</v>
      </c>
      <c r="T87" s="22">
        <v>20036430000000</v>
      </c>
      <c r="V87" s="22">
        <v>0</v>
      </c>
      <c r="X87" s="22">
        <v>0</v>
      </c>
      <c r="Z87" s="22">
        <v>0</v>
      </c>
      <c r="AB87" s="22">
        <v>0</v>
      </c>
      <c r="AD87" s="22">
        <v>20036430</v>
      </c>
      <c r="AF87" s="22">
        <v>1000000</v>
      </c>
      <c r="AH87" s="22">
        <v>20036430000000</v>
      </c>
      <c r="AJ87" s="22">
        <v>20036430000000</v>
      </c>
      <c r="AL87" s="23">
        <f t="shared" si="1"/>
        <v>3.2362588739890485</v>
      </c>
    </row>
    <row r="88" spans="1:38" ht="21.75" customHeight="1">
      <c r="A88" s="65" t="s">
        <v>323</v>
      </c>
      <c r="B88" s="65"/>
      <c r="D88" s="29" t="s">
        <v>319</v>
      </c>
      <c r="F88" s="29" t="s">
        <v>319</v>
      </c>
      <c r="H88" s="29" t="s">
        <v>320</v>
      </c>
      <c r="J88" s="29" t="s">
        <v>321</v>
      </c>
      <c r="L88" s="23">
        <v>23</v>
      </c>
      <c r="N88" s="23">
        <v>23</v>
      </c>
      <c r="P88" s="22">
        <v>3999999</v>
      </c>
      <c r="R88" s="24">
        <v>3999999000000</v>
      </c>
      <c r="T88" s="24">
        <v>3999999000000</v>
      </c>
      <c r="V88" s="22">
        <v>0</v>
      </c>
      <c r="X88" s="24">
        <v>0</v>
      </c>
      <c r="Z88" s="22">
        <v>0</v>
      </c>
      <c r="AB88" s="24">
        <v>0</v>
      </c>
      <c r="AD88" s="22">
        <v>3999999</v>
      </c>
      <c r="AF88" s="22">
        <v>1000000</v>
      </c>
      <c r="AH88" s="24">
        <v>3999999000000</v>
      </c>
      <c r="AJ88" s="24">
        <v>3999999000000</v>
      </c>
      <c r="AL88" s="23">
        <f t="shared" si="1"/>
        <v>0.6460747877589631</v>
      </c>
    </row>
    <row r="89" spans="1:38" ht="21.75" customHeight="1">
      <c r="A89" s="66" t="s">
        <v>55</v>
      </c>
      <c r="B89" s="66"/>
      <c r="D89" s="22"/>
      <c r="F89" s="22"/>
      <c r="H89" s="22"/>
      <c r="J89" s="22"/>
      <c r="L89" s="22"/>
      <c r="N89" s="22"/>
      <c r="P89" s="22"/>
      <c r="R89" s="25">
        <v>339194441650053</v>
      </c>
      <c r="T89" s="25">
        <f>SUM(T9:T88)</f>
        <v>337746483396840</v>
      </c>
      <c r="V89" s="22"/>
      <c r="X89" s="25">
        <v>77664790982220</v>
      </c>
      <c r="Z89" s="22"/>
      <c r="AB89" s="25">
        <v>43951366245690</v>
      </c>
      <c r="AD89" s="22"/>
      <c r="AF89" s="22"/>
      <c r="AH89" s="25">
        <v>372234255752821</v>
      </c>
      <c r="AJ89" s="25">
        <f>SUM(AJ9:AJ88)</f>
        <v>364995303622891</v>
      </c>
      <c r="AL89" s="26">
        <f>SUM(AL9:AL88)</f>
        <v>58.953580568689532</v>
      </c>
    </row>
    <row r="92" spans="1:38" ht="18.75">
      <c r="R92" s="22"/>
      <c r="AH92" s="22"/>
      <c r="AI92" s="22"/>
      <c r="AJ92" s="22"/>
    </row>
    <row r="93" spans="1:38" ht="18.75">
      <c r="AH93" s="22"/>
      <c r="AI93" s="22"/>
      <c r="AJ93" s="22"/>
    </row>
    <row r="94" spans="1:38" ht="18.75">
      <c r="R94" s="27"/>
      <c r="AH94" s="22"/>
      <c r="AI94" s="22"/>
      <c r="AJ94" s="22"/>
    </row>
  </sheetData>
  <mergeCells count="92">
    <mergeCell ref="A86:B86"/>
    <mergeCell ref="A87:B87"/>
    <mergeCell ref="A88:B88"/>
    <mergeCell ref="A89:B89"/>
    <mergeCell ref="A81:B81"/>
    <mergeCell ref="A82:B82"/>
    <mergeCell ref="A83:B83"/>
    <mergeCell ref="A84:B84"/>
    <mergeCell ref="A85:B85"/>
    <mergeCell ref="A76:B76"/>
    <mergeCell ref="A77:B77"/>
    <mergeCell ref="A78:B78"/>
    <mergeCell ref="A79:B79"/>
    <mergeCell ref="A80:B80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70:B70"/>
    <mergeCell ref="A61:B61"/>
    <mergeCell ref="A62:B62"/>
    <mergeCell ref="A63:B63"/>
    <mergeCell ref="A64:B64"/>
    <mergeCell ref="A65:B65"/>
    <mergeCell ref="A56:B56"/>
    <mergeCell ref="A57:B57"/>
    <mergeCell ref="A58:B58"/>
    <mergeCell ref="A59:B59"/>
    <mergeCell ref="A60:B60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6"/>
  <sheetViews>
    <sheetView rightToLeft="1" workbookViewId="0">
      <selection activeCell="P22" sqref="P1:Q1048576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8" max="18" width="16" bestFit="1" customWidth="1"/>
  </cols>
  <sheetData>
    <row r="1" spans="1:18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8" ht="21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8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8" ht="14.45" customHeight="1">
      <c r="A4" s="58" t="s">
        <v>324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8" ht="14.45" customHeight="1">
      <c r="A5" s="58" t="s">
        <v>325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8" ht="14.45" customHeight="1"/>
    <row r="7" spans="1:18" ht="14.45" customHeight="1">
      <c r="C7" s="59" t="s">
        <v>9</v>
      </c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8" ht="14.45" customHeight="1">
      <c r="A8" s="2" t="s">
        <v>326</v>
      </c>
      <c r="C8" s="4" t="s">
        <v>13</v>
      </c>
      <c r="D8" s="3"/>
      <c r="E8" s="4" t="s">
        <v>327</v>
      </c>
      <c r="F8" s="3"/>
      <c r="G8" s="4" t="s">
        <v>328</v>
      </c>
      <c r="H8" s="3"/>
      <c r="I8" s="4" t="s">
        <v>329</v>
      </c>
      <c r="J8" s="3"/>
      <c r="K8" s="4" t="s">
        <v>330</v>
      </c>
      <c r="L8" s="3"/>
      <c r="M8" s="4" t="s">
        <v>331</v>
      </c>
    </row>
    <row r="9" spans="1:18" ht="21.75" customHeight="1">
      <c r="A9" s="5" t="s">
        <v>164</v>
      </c>
      <c r="C9" s="20">
        <v>1800000</v>
      </c>
      <c r="D9" s="18"/>
      <c r="E9" s="20">
        <v>906889</v>
      </c>
      <c r="F9" s="18"/>
      <c r="G9" s="20">
        <v>831574</v>
      </c>
      <c r="H9" s="18"/>
      <c r="I9" s="31">
        <v>-8.3000000000000004E-2</v>
      </c>
      <c r="J9" s="18"/>
      <c r="K9" s="20">
        <v>1496019296947</v>
      </c>
      <c r="L9" s="18"/>
      <c r="M9" s="28" t="s">
        <v>332</v>
      </c>
    </row>
    <row r="10" spans="1:18" ht="21.75" customHeight="1">
      <c r="A10" s="6" t="s">
        <v>183</v>
      </c>
      <c r="C10" s="22">
        <v>7000000</v>
      </c>
      <c r="D10" s="18"/>
      <c r="E10" s="22">
        <v>1000000</v>
      </c>
      <c r="F10" s="18"/>
      <c r="G10" s="22">
        <v>921113</v>
      </c>
      <c r="H10" s="18"/>
      <c r="I10" s="32">
        <v>-7.8899999999999998E-2</v>
      </c>
      <c r="J10" s="18"/>
      <c r="K10" s="22">
        <v>6444285013643</v>
      </c>
      <c r="L10" s="18"/>
      <c r="M10" s="29" t="s">
        <v>332</v>
      </c>
    </row>
    <row r="11" spans="1:18" ht="21.75" customHeight="1">
      <c r="A11" s="6" t="s">
        <v>219</v>
      </c>
      <c r="C11" s="22">
        <v>5000000</v>
      </c>
      <c r="D11" s="18"/>
      <c r="E11" s="22">
        <v>950000</v>
      </c>
      <c r="F11" s="18"/>
      <c r="G11" s="22">
        <v>855000</v>
      </c>
      <c r="H11" s="18"/>
      <c r="I11" s="32">
        <v>-0.1</v>
      </c>
      <c r="J11" s="18"/>
      <c r="K11" s="22">
        <v>4272675468750</v>
      </c>
      <c r="L11" s="18"/>
      <c r="M11" s="29" t="s">
        <v>332</v>
      </c>
    </row>
    <row r="12" spans="1:18" ht="21.75" customHeight="1">
      <c r="A12" s="6" t="s">
        <v>180</v>
      </c>
      <c r="C12" s="22">
        <v>10000000</v>
      </c>
      <c r="D12" s="18"/>
      <c r="E12" s="22">
        <v>918500</v>
      </c>
      <c r="F12" s="18"/>
      <c r="G12" s="22">
        <v>873168</v>
      </c>
      <c r="H12" s="18"/>
      <c r="I12" s="32">
        <v>-4.9399999999999999E-2</v>
      </c>
      <c r="J12" s="18"/>
      <c r="K12" s="22">
        <v>8726932149000</v>
      </c>
      <c r="L12" s="18"/>
      <c r="M12" s="29" t="s">
        <v>332</v>
      </c>
    </row>
    <row r="13" spans="1:18" ht="21.75" customHeight="1">
      <c r="A13" s="6" t="s">
        <v>177</v>
      </c>
      <c r="C13" s="22">
        <v>9500000</v>
      </c>
      <c r="D13" s="18"/>
      <c r="E13" s="22">
        <v>880040</v>
      </c>
      <c r="F13" s="18"/>
      <c r="G13" s="22">
        <v>869030</v>
      </c>
      <c r="H13" s="18"/>
      <c r="I13" s="32">
        <v>-1.2500000000000001E-2</v>
      </c>
      <c r="J13" s="18"/>
      <c r="K13" s="22">
        <v>8251295916906</v>
      </c>
      <c r="L13" s="18"/>
      <c r="M13" s="29" t="s">
        <v>332</v>
      </c>
      <c r="R13" s="33"/>
    </row>
    <row r="14" spans="1:18" ht="21.75" customHeight="1">
      <c r="A14" s="6" t="s">
        <v>189</v>
      </c>
      <c r="C14" s="22">
        <v>5999981</v>
      </c>
      <c r="D14" s="18"/>
      <c r="E14" s="22">
        <v>902500</v>
      </c>
      <c r="F14" s="18"/>
      <c r="G14" s="22">
        <v>826675</v>
      </c>
      <c r="H14" s="18"/>
      <c r="I14" s="32">
        <v>-8.4000000000000005E-2</v>
      </c>
      <c r="J14" s="18"/>
      <c r="K14" s="22">
        <v>4957337274528</v>
      </c>
      <c r="L14" s="18"/>
      <c r="M14" s="29" t="s">
        <v>332</v>
      </c>
      <c r="R14" s="33"/>
    </row>
    <row r="15" spans="1:18" ht="21.75" customHeight="1">
      <c r="A15" s="6" t="s">
        <v>186</v>
      </c>
      <c r="C15" s="22">
        <v>2000000</v>
      </c>
      <c r="D15" s="18"/>
      <c r="E15" s="22">
        <v>902500</v>
      </c>
      <c r="F15" s="18"/>
      <c r="G15" s="22">
        <v>818973</v>
      </c>
      <c r="H15" s="18"/>
      <c r="I15" s="32">
        <v>-9.2600000000000002E-2</v>
      </c>
      <c r="J15" s="18"/>
      <c r="K15" s="22">
        <v>1637055366862</v>
      </c>
      <c r="L15" s="18"/>
      <c r="M15" s="29" t="s">
        <v>332</v>
      </c>
      <c r="R15" s="22"/>
    </row>
    <row r="16" spans="1:18" ht="21.75" customHeight="1">
      <c r="A16" s="6" t="s">
        <v>174</v>
      </c>
      <c r="C16" s="22">
        <v>1495900</v>
      </c>
      <c r="D16" s="18"/>
      <c r="E16" s="22">
        <v>891000</v>
      </c>
      <c r="F16" s="18"/>
      <c r="G16" s="22">
        <v>864521</v>
      </c>
      <c r="H16" s="18"/>
      <c r="I16" s="32">
        <v>-2.9700000000000001E-2</v>
      </c>
      <c r="J16" s="18"/>
      <c r="K16" s="22">
        <v>1292533766300</v>
      </c>
      <c r="L16" s="18"/>
      <c r="M16" s="29" t="s">
        <v>332</v>
      </c>
    </row>
    <row r="17" spans="1:13" ht="21.75" customHeight="1">
      <c r="A17" s="6" t="s">
        <v>201</v>
      </c>
      <c r="C17" s="22">
        <v>3000000</v>
      </c>
      <c r="D17" s="18"/>
      <c r="E17" s="22">
        <v>803000</v>
      </c>
      <c r="F17" s="18"/>
      <c r="G17" s="22">
        <v>726593</v>
      </c>
      <c r="H17" s="18"/>
      <c r="I17" s="32">
        <v>-9.5200000000000007E-2</v>
      </c>
      <c r="J17" s="18"/>
      <c r="K17" s="22">
        <v>2178593745168</v>
      </c>
      <c r="L17" s="18"/>
      <c r="M17" s="29" t="s">
        <v>332</v>
      </c>
    </row>
    <row r="18" spans="1:13" ht="21.75" customHeight="1">
      <c r="A18" s="6" t="s">
        <v>204</v>
      </c>
      <c r="C18" s="22">
        <v>3211273</v>
      </c>
      <c r="D18" s="18"/>
      <c r="E18" s="22">
        <v>1000000</v>
      </c>
      <c r="F18" s="18"/>
      <c r="G18" s="22">
        <v>900000</v>
      </c>
      <c r="H18" s="18"/>
      <c r="I18" s="32">
        <v>-0.1</v>
      </c>
      <c r="J18" s="18"/>
      <c r="K18" s="22">
        <v>2888574183275</v>
      </c>
      <c r="L18" s="18"/>
      <c r="M18" s="29" t="s">
        <v>332</v>
      </c>
    </row>
    <row r="19" spans="1:13" ht="21.75" customHeight="1">
      <c r="A19" s="6" t="s">
        <v>228</v>
      </c>
      <c r="C19" s="22">
        <v>1000000</v>
      </c>
      <c r="D19" s="18"/>
      <c r="E19" s="22">
        <v>1000000</v>
      </c>
      <c r="F19" s="18"/>
      <c r="G19" s="22">
        <v>900000</v>
      </c>
      <c r="H19" s="18"/>
      <c r="I19" s="32">
        <v>-0.1</v>
      </c>
      <c r="J19" s="18"/>
      <c r="K19" s="22">
        <v>899510625000</v>
      </c>
      <c r="L19" s="18"/>
      <c r="M19" s="29" t="s">
        <v>332</v>
      </c>
    </row>
    <row r="20" spans="1:13" ht="21.75" customHeight="1">
      <c r="A20" s="6" t="s">
        <v>307</v>
      </c>
      <c r="C20" s="22">
        <v>5999790</v>
      </c>
      <c r="D20" s="18"/>
      <c r="E20" s="22">
        <v>902500</v>
      </c>
      <c r="F20" s="18"/>
      <c r="G20" s="22">
        <v>900000</v>
      </c>
      <c r="H20" s="18"/>
      <c r="I20" s="32">
        <v>-2.8E-3</v>
      </c>
      <c r="J20" s="18"/>
      <c r="K20" s="22">
        <v>5396874852768</v>
      </c>
      <c r="L20" s="18"/>
      <c r="M20" s="29" t="s">
        <v>332</v>
      </c>
    </row>
    <row r="21" spans="1:13" ht="21.75" customHeight="1">
      <c r="A21" s="6" t="s">
        <v>216</v>
      </c>
      <c r="C21" s="22">
        <v>500000</v>
      </c>
      <c r="D21" s="18"/>
      <c r="E21" s="22">
        <v>1000000</v>
      </c>
      <c r="F21" s="18"/>
      <c r="G21" s="22">
        <v>900000</v>
      </c>
      <c r="H21" s="18"/>
      <c r="I21" s="32">
        <v>-0.1</v>
      </c>
      <c r="J21" s="18"/>
      <c r="K21" s="22">
        <v>449755312500</v>
      </c>
      <c r="L21" s="18"/>
      <c r="M21" s="29" t="s">
        <v>332</v>
      </c>
    </row>
    <row r="22" spans="1:13" ht="21.75" customHeight="1">
      <c r="A22" s="6" t="s">
        <v>192</v>
      </c>
      <c r="C22" s="22">
        <v>2000000</v>
      </c>
      <c r="D22" s="18"/>
      <c r="E22" s="22">
        <v>964000</v>
      </c>
      <c r="F22" s="18"/>
      <c r="G22" s="22">
        <v>867600</v>
      </c>
      <c r="H22" s="18"/>
      <c r="I22" s="32">
        <v>-0.1</v>
      </c>
      <c r="J22" s="18"/>
      <c r="K22" s="22">
        <v>1734256485000</v>
      </c>
      <c r="L22" s="18"/>
      <c r="M22" s="29" t="s">
        <v>332</v>
      </c>
    </row>
    <row r="23" spans="1:13" ht="21.75" customHeight="1">
      <c r="A23" s="6" t="s">
        <v>213</v>
      </c>
      <c r="C23" s="22">
        <v>3985000</v>
      </c>
      <c r="D23" s="18"/>
      <c r="E23" s="22">
        <v>857380</v>
      </c>
      <c r="F23" s="18"/>
      <c r="G23" s="22">
        <v>839996</v>
      </c>
      <c r="H23" s="18"/>
      <c r="I23" s="32">
        <v>-2.0299999999999999E-2</v>
      </c>
      <c r="J23" s="18"/>
      <c r="K23" s="22">
        <v>3345563919917</v>
      </c>
      <c r="L23" s="18"/>
      <c r="M23" s="29" t="s">
        <v>332</v>
      </c>
    </row>
    <row r="24" spans="1:13" ht="21.75" customHeight="1">
      <c r="A24" s="6" t="s">
        <v>161</v>
      </c>
      <c r="C24" s="22">
        <v>3000000</v>
      </c>
      <c r="D24" s="18"/>
      <c r="E24" s="22">
        <v>947049</v>
      </c>
      <c r="F24" s="18"/>
      <c r="G24" s="22">
        <v>852345</v>
      </c>
      <c r="H24" s="18"/>
      <c r="I24" s="32">
        <v>-0.1</v>
      </c>
      <c r="J24" s="18"/>
      <c r="K24" s="22">
        <v>2555644612218</v>
      </c>
      <c r="L24" s="18"/>
      <c r="M24" s="29" t="s">
        <v>332</v>
      </c>
    </row>
    <row r="25" spans="1:13" ht="21.75" customHeight="1">
      <c r="A25" s="6" t="s">
        <v>222</v>
      </c>
      <c r="C25" s="22">
        <v>430000</v>
      </c>
      <c r="D25" s="18"/>
      <c r="E25" s="22">
        <v>1001080</v>
      </c>
      <c r="F25" s="18"/>
      <c r="G25" s="22">
        <v>900972</v>
      </c>
      <c r="H25" s="18"/>
      <c r="I25" s="32">
        <v>-0.1</v>
      </c>
      <c r="J25" s="18"/>
      <c r="K25" s="22">
        <v>387207301484</v>
      </c>
      <c r="L25" s="18"/>
      <c r="M25" s="29" t="s">
        <v>332</v>
      </c>
    </row>
    <row r="26" spans="1:13" ht="21.75" customHeight="1">
      <c r="A26" s="6" t="s">
        <v>295</v>
      </c>
      <c r="C26" s="22">
        <v>1500000</v>
      </c>
      <c r="D26" s="18"/>
      <c r="E26" s="22">
        <v>1000000</v>
      </c>
      <c r="F26" s="18"/>
      <c r="G26" s="22">
        <v>900000</v>
      </c>
      <c r="H26" s="18"/>
      <c r="I26" s="32">
        <v>-0.1</v>
      </c>
      <c r="J26" s="18"/>
      <c r="K26" s="22">
        <v>1349265937500</v>
      </c>
      <c r="L26" s="18"/>
      <c r="M26" s="29" t="s">
        <v>332</v>
      </c>
    </row>
    <row r="27" spans="1:13" ht="21.75" customHeight="1">
      <c r="A27" s="6" t="s">
        <v>167</v>
      </c>
      <c r="C27" s="22">
        <v>8000000</v>
      </c>
      <c r="D27" s="18"/>
      <c r="E27" s="22">
        <v>902500</v>
      </c>
      <c r="F27" s="18"/>
      <c r="G27" s="22">
        <v>825113</v>
      </c>
      <c r="H27" s="18"/>
      <c r="I27" s="32">
        <v>-8.5699999999999998E-2</v>
      </c>
      <c r="J27" s="18"/>
      <c r="K27" s="22">
        <v>6597314758450</v>
      </c>
      <c r="L27" s="18"/>
      <c r="M27" s="29" t="s">
        <v>332</v>
      </c>
    </row>
    <row r="28" spans="1:13" ht="21.75" customHeight="1">
      <c r="A28" s="6" t="s">
        <v>195</v>
      </c>
      <c r="C28" s="22">
        <v>10000000</v>
      </c>
      <c r="D28" s="18"/>
      <c r="E28" s="22">
        <v>902500</v>
      </c>
      <c r="F28" s="18"/>
      <c r="G28" s="22">
        <v>817778</v>
      </c>
      <c r="H28" s="18"/>
      <c r="I28" s="32">
        <v>-9.3899999999999997E-2</v>
      </c>
      <c r="J28" s="18"/>
      <c r="K28" s="22">
        <v>8173333332125</v>
      </c>
      <c r="L28" s="18"/>
      <c r="M28" s="29" t="s">
        <v>332</v>
      </c>
    </row>
    <row r="29" spans="1:13" ht="21.75" customHeight="1">
      <c r="A29" s="6" t="s">
        <v>301</v>
      </c>
      <c r="C29" s="22">
        <v>4999799</v>
      </c>
      <c r="D29" s="18"/>
      <c r="E29" s="22">
        <v>902500</v>
      </c>
      <c r="F29" s="18"/>
      <c r="G29" s="22">
        <v>900000</v>
      </c>
      <c r="H29" s="18"/>
      <c r="I29" s="32">
        <v>-2.8E-3</v>
      </c>
      <c r="J29" s="18"/>
      <c r="K29" s="22">
        <v>4497372323364</v>
      </c>
      <c r="L29" s="18"/>
      <c r="M29" s="29" t="s">
        <v>332</v>
      </c>
    </row>
    <row r="30" spans="1:13" ht="21.75" customHeight="1">
      <c r="A30" s="6" t="s">
        <v>133</v>
      </c>
      <c r="C30" s="22">
        <v>5400000</v>
      </c>
      <c r="D30" s="18"/>
      <c r="E30" s="22">
        <v>902500</v>
      </c>
      <c r="F30" s="18"/>
      <c r="G30" s="22">
        <v>900000</v>
      </c>
      <c r="H30" s="18"/>
      <c r="I30" s="32">
        <v>-2.8E-3</v>
      </c>
      <c r="J30" s="18"/>
      <c r="K30" s="22">
        <v>4857357375000</v>
      </c>
      <c r="L30" s="18"/>
      <c r="M30" s="29" t="s">
        <v>332</v>
      </c>
    </row>
    <row r="31" spans="1:13" ht="21.75" customHeight="1">
      <c r="A31" s="6" t="s">
        <v>304</v>
      </c>
      <c r="C31" s="22">
        <v>15999999</v>
      </c>
      <c r="D31" s="18"/>
      <c r="E31" s="22">
        <v>1000000</v>
      </c>
      <c r="F31" s="18"/>
      <c r="G31" s="22">
        <v>900000</v>
      </c>
      <c r="H31" s="18"/>
      <c r="I31" s="32">
        <v>-0.1</v>
      </c>
      <c r="J31" s="18"/>
      <c r="K31" s="22">
        <v>14392169100489</v>
      </c>
      <c r="L31" s="18"/>
      <c r="M31" s="29" t="s">
        <v>332</v>
      </c>
    </row>
    <row r="32" spans="1:13" ht="21.75" customHeight="1">
      <c r="A32" s="6" t="s">
        <v>107</v>
      </c>
      <c r="C32" s="22">
        <v>3809700</v>
      </c>
      <c r="D32" s="18"/>
      <c r="E32" s="22">
        <v>4710401</v>
      </c>
      <c r="F32" s="18"/>
      <c r="G32" s="22">
        <v>4768348</v>
      </c>
      <c r="H32" s="18"/>
      <c r="I32" s="32">
        <v>1.23E-2</v>
      </c>
      <c r="J32" s="18"/>
      <c r="K32" s="22">
        <v>18152805043452</v>
      </c>
      <c r="L32" s="18"/>
      <c r="M32" s="29" t="s">
        <v>332</v>
      </c>
    </row>
    <row r="33" spans="1:16" ht="21.75" customHeight="1">
      <c r="A33" s="6" t="s">
        <v>207</v>
      </c>
      <c r="C33" s="22">
        <v>5000000</v>
      </c>
      <c r="D33" s="18"/>
      <c r="E33" s="22">
        <v>1000000</v>
      </c>
      <c r="F33" s="18"/>
      <c r="G33" s="22">
        <v>900000</v>
      </c>
      <c r="H33" s="18"/>
      <c r="I33" s="32">
        <v>-0.1</v>
      </c>
      <c r="J33" s="18"/>
      <c r="K33" s="22">
        <v>4497553125000</v>
      </c>
      <c r="L33" s="18"/>
      <c r="M33" s="29" t="s">
        <v>332</v>
      </c>
    </row>
    <row r="34" spans="1:16" ht="21.75" customHeight="1">
      <c r="A34" s="6" t="s">
        <v>210</v>
      </c>
      <c r="C34" s="22">
        <v>1200000</v>
      </c>
      <c r="D34" s="18"/>
      <c r="E34" s="22">
        <v>1000000</v>
      </c>
      <c r="F34" s="18"/>
      <c r="G34" s="22">
        <v>900000</v>
      </c>
      <c r="H34" s="18"/>
      <c r="I34" s="32">
        <v>-0.1</v>
      </c>
      <c r="J34" s="18"/>
      <c r="K34" s="22">
        <v>1079412750000</v>
      </c>
      <c r="L34" s="18"/>
      <c r="M34" s="29" t="s">
        <v>332</v>
      </c>
    </row>
    <row r="35" spans="1:16" ht="21.75" customHeight="1">
      <c r="A35" s="6" t="s">
        <v>298</v>
      </c>
      <c r="C35" s="22">
        <v>1000000</v>
      </c>
      <c r="D35" s="18"/>
      <c r="E35" s="22">
        <v>1000000</v>
      </c>
      <c r="F35" s="18"/>
      <c r="G35" s="22">
        <v>900000</v>
      </c>
      <c r="H35" s="18"/>
      <c r="I35" s="32">
        <v>-0.1</v>
      </c>
      <c r="J35" s="18"/>
      <c r="K35" s="22">
        <v>899510625000</v>
      </c>
      <c r="L35" s="18"/>
      <c r="M35" s="29" t="s">
        <v>332</v>
      </c>
    </row>
    <row r="36" spans="1:16" ht="21.75" customHeight="1">
      <c r="A36" s="6" t="s">
        <v>122</v>
      </c>
      <c r="C36" s="22">
        <v>14000000</v>
      </c>
      <c r="D36" s="18"/>
      <c r="E36" s="22">
        <v>950000</v>
      </c>
      <c r="F36" s="18"/>
      <c r="G36" s="22">
        <v>875610</v>
      </c>
      <c r="H36" s="18"/>
      <c r="I36" s="32">
        <v>-7.8299999999999995E-2</v>
      </c>
      <c r="J36" s="18"/>
      <c r="K36" s="22">
        <v>12251874418875</v>
      </c>
      <c r="L36" s="18"/>
      <c r="M36" s="29" t="s">
        <v>332</v>
      </c>
    </row>
    <row r="37" spans="1:16" ht="21.75" customHeight="1">
      <c r="A37" s="6" t="s">
        <v>231</v>
      </c>
      <c r="C37" s="22">
        <v>3000000</v>
      </c>
      <c r="D37" s="18"/>
      <c r="E37" s="22">
        <v>1000000</v>
      </c>
      <c r="F37" s="18"/>
      <c r="G37" s="22">
        <v>900000</v>
      </c>
      <c r="H37" s="18"/>
      <c r="I37" s="32">
        <v>-0.1</v>
      </c>
      <c r="J37" s="18"/>
      <c r="K37" s="22">
        <v>2698531875000</v>
      </c>
      <c r="L37" s="18"/>
      <c r="M37" s="29" t="s">
        <v>332</v>
      </c>
    </row>
    <row r="38" spans="1:16" ht="21.75" customHeight="1">
      <c r="A38" s="6" t="s">
        <v>125</v>
      </c>
      <c r="C38" s="22">
        <v>2495000</v>
      </c>
      <c r="D38" s="18"/>
      <c r="E38" s="22">
        <v>950000</v>
      </c>
      <c r="F38" s="18"/>
      <c r="G38" s="22">
        <v>900000</v>
      </c>
      <c r="H38" s="18"/>
      <c r="I38" s="32">
        <v>-5.2600000000000001E-2</v>
      </c>
      <c r="J38" s="18"/>
      <c r="K38" s="22">
        <v>2244279009375</v>
      </c>
      <c r="L38" s="18"/>
      <c r="M38" s="29" t="s">
        <v>332</v>
      </c>
    </row>
    <row r="39" spans="1:16" ht="21.75" customHeight="1">
      <c r="A39" s="6" t="s">
        <v>105</v>
      </c>
      <c r="C39" s="22">
        <v>519700</v>
      </c>
      <c r="D39" s="18"/>
      <c r="E39" s="22">
        <v>3352818</v>
      </c>
      <c r="F39" s="18"/>
      <c r="G39" s="22">
        <v>3489725</v>
      </c>
      <c r="H39" s="18"/>
      <c r="I39" s="32">
        <v>4.0800000000000003E-2</v>
      </c>
      <c r="J39" s="18"/>
      <c r="K39" s="22">
        <v>1812295215190</v>
      </c>
      <c r="L39" s="18"/>
      <c r="M39" s="29" t="s">
        <v>332</v>
      </c>
    </row>
    <row r="40" spans="1:16" ht="21.75" customHeight="1">
      <c r="A40" s="6" t="s">
        <v>101</v>
      </c>
      <c r="C40" s="22">
        <v>436293</v>
      </c>
      <c r="D40" s="18"/>
      <c r="E40" s="22">
        <v>7500168</v>
      </c>
      <c r="F40" s="18"/>
      <c r="G40" s="22">
        <v>7780318</v>
      </c>
      <c r="H40" s="18"/>
      <c r="I40" s="32">
        <v>3.7400000000000003E-2</v>
      </c>
      <c r="J40" s="18"/>
      <c r="K40" s="22">
        <v>3392037269920</v>
      </c>
      <c r="L40" s="18"/>
      <c r="M40" s="29" t="s">
        <v>332</v>
      </c>
    </row>
    <row r="41" spans="1:16" ht="21.75" customHeight="1">
      <c r="A41" s="6" t="s">
        <v>173</v>
      </c>
      <c r="C41" s="22">
        <v>2500000</v>
      </c>
      <c r="D41" s="18"/>
      <c r="E41" s="22">
        <v>950000</v>
      </c>
      <c r="F41" s="18"/>
      <c r="G41" s="22">
        <v>855000</v>
      </c>
      <c r="H41" s="18"/>
      <c r="I41" s="32">
        <v>-0.1</v>
      </c>
      <c r="J41" s="18"/>
      <c r="K41" s="22">
        <v>2136337734375</v>
      </c>
      <c r="L41" s="18"/>
      <c r="M41" s="29" t="s">
        <v>332</v>
      </c>
    </row>
    <row r="42" spans="1:16" ht="21.75" customHeight="1">
      <c r="A42" s="7" t="s">
        <v>170</v>
      </c>
      <c r="C42" s="24">
        <v>4495500</v>
      </c>
      <c r="D42" s="18"/>
      <c r="E42" s="22">
        <v>997000</v>
      </c>
      <c r="F42" s="18"/>
      <c r="G42" s="22">
        <v>897300</v>
      </c>
      <c r="H42" s="18"/>
      <c r="I42" s="32">
        <v>-0.1</v>
      </c>
      <c r="J42" s="18"/>
      <c r="K42" s="24">
        <v>4031618764643</v>
      </c>
      <c r="L42" s="18"/>
      <c r="M42" s="29" t="s">
        <v>332</v>
      </c>
    </row>
    <row r="43" spans="1:16" ht="21.75" customHeight="1">
      <c r="A43" s="9" t="s">
        <v>55</v>
      </c>
      <c r="C43" s="25">
        <v>150277935</v>
      </c>
      <c r="D43" s="18"/>
      <c r="E43" s="22"/>
      <c r="F43" s="18"/>
      <c r="G43" s="22"/>
      <c r="H43" s="18"/>
      <c r="I43" s="22"/>
      <c r="J43" s="18"/>
      <c r="K43" s="25">
        <v>149977183948024</v>
      </c>
      <c r="L43" s="18"/>
      <c r="M43" s="22"/>
      <c r="N43" s="18"/>
      <c r="O43" s="18"/>
      <c r="P43" s="18"/>
    </row>
    <row r="44" spans="1:16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ht="18.75">
      <c r="C46" s="18"/>
      <c r="D46" s="18"/>
      <c r="E46" s="18"/>
      <c r="F46" s="18"/>
      <c r="G46" s="18"/>
      <c r="H46" s="18"/>
      <c r="I46" s="18"/>
      <c r="J46" s="18"/>
      <c r="K46" s="22">
        <v>150063017266349</v>
      </c>
      <c r="L46" s="18"/>
      <c r="M46" s="18"/>
      <c r="N46" s="18"/>
      <c r="O46" s="18"/>
      <c r="P46" s="18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4"/>
  <sheetViews>
    <sheetView rightToLeft="1" topLeftCell="A2" workbookViewId="0">
      <selection activeCell="L17" sqref="L17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9.42578125" style="18" bestFit="1" customWidth="1"/>
    <col min="5" max="5" width="1.28515625" style="18" customWidth="1"/>
    <col min="6" max="6" width="20" style="18" bestFit="1" customWidth="1"/>
    <col min="7" max="7" width="1.28515625" style="18" customWidth="1"/>
    <col min="8" max="8" width="20.140625" style="18" bestFit="1" customWidth="1"/>
    <col min="9" max="9" width="1.28515625" style="18" customWidth="1"/>
    <col min="10" max="10" width="20" style="18" bestFit="1" customWidth="1"/>
    <col min="11" max="11" width="1.28515625" style="18" customWidth="1"/>
    <col min="12" max="12" width="18.28515625" style="18" bestFit="1" customWidth="1"/>
    <col min="13" max="13" width="0.28515625" customWidth="1"/>
  </cols>
  <sheetData>
    <row r="1" spans="1:12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1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ht="14.45" customHeight="1"/>
    <row r="5" spans="1:12" ht="14.45" customHeight="1">
      <c r="A5" s="1" t="s">
        <v>333</v>
      </c>
      <c r="B5" s="58" t="s">
        <v>334</v>
      </c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 ht="14.45" customHeight="1">
      <c r="D6" s="2" t="s">
        <v>7</v>
      </c>
      <c r="F6" s="59" t="s">
        <v>8</v>
      </c>
      <c r="G6" s="59"/>
      <c r="H6" s="59"/>
      <c r="J6" s="72" t="s">
        <v>9</v>
      </c>
      <c r="K6" s="72"/>
      <c r="L6" s="72"/>
    </row>
    <row r="7" spans="1:12" ht="14.45" customHeight="1">
      <c r="D7" s="19"/>
      <c r="F7" s="19"/>
      <c r="G7" s="19"/>
      <c r="H7" s="19"/>
    </row>
    <row r="8" spans="1:12" ht="14.45" customHeight="1">
      <c r="A8" s="59" t="s">
        <v>335</v>
      </c>
      <c r="B8" s="59"/>
      <c r="D8" s="2" t="s">
        <v>336</v>
      </c>
      <c r="F8" s="2" t="s">
        <v>337</v>
      </c>
      <c r="H8" s="2" t="s">
        <v>338</v>
      </c>
      <c r="J8" s="2" t="s">
        <v>336</v>
      </c>
      <c r="L8" s="2" t="s">
        <v>18</v>
      </c>
    </row>
    <row r="9" spans="1:12" ht="21.75" customHeight="1">
      <c r="A9" s="61" t="s">
        <v>443</v>
      </c>
      <c r="B9" s="61"/>
      <c r="D9" s="20">
        <v>71664443348603</v>
      </c>
      <c r="F9" s="20">
        <v>213020665552428</v>
      </c>
      <c r="H9" s="20">
        <v>206519132304262</v>
      </c>
      <c r="J9" s="20">
        <v>78165976596769</v>
      </c>
      <c r="L9" s="34">
        <f>J9/619123215421357*100</f>
        <v>12.625269841249862</v>
      </c>
    </row>
    <row r="10" spans="1:12" ht="21.75" customHeight="1">
      <c r="A10" s="63" t="s">
        <v>444</v>
      </c>
      <c r="B10" s="63"/>
      <c r="D10" s="22">
        <v>1357700277</v>
      </c>
      <c r="E10" s="22"/>
      <c r="F10" s="22">
        <v>1314917027</v>
      </c>
      <c r="G10" s="22"/>
      <c r="H10" s="22">
        <v>2672617304</v>
      </c>
      <c r="I10" s="22"/>
      <c r="J10" s="22">
        <v>0</v>
      </c>
      <c r="L10" s="35">
        <f t="shared" ref="L10:L23" si="0">J10/619123215421357*100</f>
        <v>0</v>
      </c>
    </row>
    <row r="11" spans="1:12" ht="21.75" customHeight="1">
      <c r="A11" s="63" t="s">
        <v>445</v>
      </c>
      <c r="B11" s="63"/>
      <c r="D11" s="22">
        <v>1770059713304</v>
      </c>
      <c r="F11" s="22">
        <v>1755373433292</v>
      </c>
      <c r="H11" s="22">
        <v>2390138353190</v>
      </c>
      <c r="J11" s="22">
        <v>1135294793406</v>
      </c>
      <c r="L11" s="35">
        <f t="shared" si="0"/>
        <v>0.18337138151625471</v>
      </c>
    </row>
    <row r="12" spans="1:12" ht="21.75" customHeight="1">
      <c r="A12" s="63" t="s">
        <v>441</v>
      </c>
      <c r="B12" s="63"/>
      <c r="D12" s="22">
        <v>6010886</v>
      </c>
      <c r="F12" s="22">
        <v>0</v>
      </c>
      <c r="H12" s="22">
        <v>6010886</v>
      </c>
      <c r="J12" s="22">
        <v>0</v>
      </c>
      <c r="L12" s="35">
        <f t="shared" si="0"/>
        <v>0</v>
      </c>
    </row>
    <row r="13" spans="1:12" ht="21.75" customHeight="1">
      <c r="A13" s="63" t="s">
        <v>446</v>
      </c>
      <c r="B13" s="63"/>
      <c r="D13" s="22">
        <v>13918</v>
      </c>
      <c r="F13" s="22">
        <v>0</v>
      </c>
      <c r="H13" s="22">
        <v>13918</v>
      </c>
      <c r="J13" s="22">
        <v>0</v>
      </c>
      <c r="L13" s="35">
        <f t="shared" si="0"/>
        <v>0</v>
      </c>
    </row>
    <row r="14" spans="1:12" ht="21.75" customHeight="1">
      <c r="A14" s="63" t="s">
        <v>447</v>
      </c>
      <c r="B14" s="63"/>
      <c r="D14" s="22">
        <v>3825794162231</v>
      </c>
      <c r="F14" s="22">
        <v>3933190430982</v>
      </c>
      <c r="H14" s="22">
        <v>7627573311118</v>
      </c>
      <c r="J14" s="22">
        <v>131411282095</v>
      </c>
      <c r="L14" s="35">
        <f t="shared" si="0"/>
        <v>2.1225384353511179E-2</v>
      </c>
    </row>
    <row r="15" spans="1:12" ht="21.75" customHeight="1">
      <c r="A15" s="63" t="s">
        <v>448</v>
      </c>
      <c r="B15" s="63"/>
      <c r="D15" s="22">
        <v>734097048</v>
      </c>
      <c r="F15" s="22">
        <v>0</v>
      </c>
      <c r="H15" s="22">
        <v>734097048</v>
      </c>
      <c r="J15" s="22">
        <v>0</v>
      </c>
      <c r="L15" s="35">
        <f t="shared" si="0"/>
        <v>0</v>
      </c>
    </row>
    <row r="16" spans="1:12" ht="21.75" customHeight="1">
      <c r="A16" s="63" t="s">
        <v>449</v>
      </c>
      <c r="B16" s="63"/>
      <c r="D16" s="22">
        <v>10569450045703</v>
      </c>
      <c r="F16" s="22">
        <v>25099137685523</v>
      </c>
      <c r="H16" s="22">
        <v>30609487375000</v>
      </c>
      <c r="J16" s="22">
        <v>5059100356226</v>
      </c>
      <c r="L16" s="35">
        <f t="shared" si="0"/>
        <v>0.81713950150987724</v>
      </c>
    </row>
    <row r="17" spans="1:12" ht="21.75" customHeight="1">
      <c r="A17" s="63" t="s">
        <v>450</v>
      </c>
      <c r="B17" s="63"/>
      <c r="D17" s="22">
        <v>9523820387647</v>
      </c>
      <c r="F17" s="22">
        <v>17900523275177</v>
      </c>
      <c r="H17" s="22">
        <v>18029002555000</v>
      </c>
      <c r="J17" s="22">
        <v>9395341107824</v>
      </c>
      <c r="L17" s="35">
        <f t="shared" si="0"/>
        <v>1.5175236324210211</v>
      </c>
    </row>
    <row r="18" spans="1:12" ht="21.75" customHeight="1">
      <c r="A18" s="63" t="s">
        <v>451</v>
      </c>
      <c r="B18" s="63"/>
      <c r="D18" s="22">
        <v>41751909433611</v>
      </c>
      <c r="F18" s="22">
        <v>16115687637144</v>
      </c>
      <c r="H18" s="22">
        <v>31354587281000</v>
      </c>
      <c r="J18" s="22">
        <v>26513009789755</v>
      </c>
      <c r="L18" s="35">
        <f t="shared" si="0"/>
        <v>4.2823478637787842</v>
      </c>
    </row>
    <row r="19" spans="1:12" ht="21.75" customHeight="1">
      <c r="A19" s="63" t="s">
        <v>452</v>
      </c>
      <c r="B19" s="63"/>
      <c r="D19" s="22">
        <v>50137898278</v>
      </c>
      <c r="F19" s="22">
        <v>0</v>
      </c>
      <c r="H19" s="22">
        <v>50137898278</v>
      </c>
      <c r="J19" s="22">
        <v>0</v>
      </c>
      <c r="L19" s="35">
        <f t="shared" si="0"/>
        <v>0</v>
      </c>
    </row>
    <row r="20" spans="1:12" ht="21.75" customHeight="1">
      <c r="A20" s="63" t="s">
        <v>453</v>
      </c>
      <c r="B20" s="63"/>
      <c r="D20" s="22">
        <v>23355297620506</v>
      </c>
      <c r="F20" s="22">
        <v>52844769032529</v>
      </c>
      <c r="H20" s="22">
        <v>58476652627576</v>
      </c>
      <c r="J20" s="22">
        <v>17723414025459</v>
      </c>
      <c r="L20" s="35">
        <f t="shared" si="0"/>
        <v>2.862663454381527</v>
      </c>
    </row>
    <row r="21" spans="1:12" ht="21.75" customHeight="1">
      <c r="A21" s="63" t="s">
        <v>454</v>
      </c>
      <c r="B21" s="63"/>
      <c r="D21" s="22">
        <v>30084040</v>
      </c>
      <c r="F21" s="22">
        <v>2473</v>
      </c>
      <c r="H21" s="22">
        <v>1370850</v>
      </c>
      <c r="J21" s="22">
        <v>28715663</v>
      </c>
      <c r="L21" s="35">
        <f t="shared" si="0"/>
        <v>4.6381176290501342E-6</v>
      </c>
    </row>
    <row r="22" spans="1:12" ht="21.75" customHeight="1">
      <c r="A22" s="63" t="s">
        <v>455</v>
      </c>
      <c r="B22" s="63"/>
      <c r="D22" s="22">
        <v>50743982231444</v>
      </c>
      <c r="F22" s="22">
        <v>21341050168054</v>
      </c>
      <c r="H22" s="22">
        <v>19914824624160</v>
      </c>
      <c r="J22" s="22">
        <v>52170207775338</v>
      </c>
      <c r="L22" s="35">
        <f t="shared" si="0"/>
        <v>8.4264660855646483</v>
      </c>
    </row>
    <row r="23" spans="1:12" ht="21.75" customHeight="1">
      <c r="A23" s="63" t="s">
        <v>456</v>
      </c>
      <c r="B23" s="63"/>
      <c r="D23" s="22">
        <v>3307746946146</v>
      </c>
      <c r="F23" s="22">
        <v>9989346809501</v>
      </c>
      <c r="H23" s="22">
        <v>9900003270000</v>
      </c>
      <c r="J23" s="22">
        <v>3397090485647</v>
      </c>
      <c r="L23" s="35">
        <f t="shared" si="0"/>
        <v>0.54869376580153595</v>
      </c>
    </row>
    <row r="24" spans="1:12" ht="21.75" customHeight="1" thickBot="1">
      <c r="A24" s="66" t="s">
        <v>55</v>
      </c>
      <c r="B24" s="66"/>
      <c r="D24" s="25">
        <f>SUM(D9:D23)</f>
        <v>216564769693642</v>
      </c>
      <c r="F24" s="25">
        <f>SUM(F9:F23)</f>
        <v>362001058944130</v>
      </c>
      <c r="H24" s="25">
        <f>SUM(H9:H23)</f>
        <v>384874953709590</v>
      </c>
      <c r="J24" s="25">
        <f>SUM(J9:J23)</f>
        <v>193690874928182</v>
      </c>
      <c r="L24" s="26">
        <f>SUM(L9:L23)</f>
        <v>31.284705548694649</v>
      </c>
    </row>
  </sheetData>
  <mergeCells count="23">
    <mergeCell ref="A24:B24"/>
    <mergeCell ref="A23:B23"/>
    <mergeCell ref="A22:B22"/>
    <mergeCell ref="A20:B20"/>
    <mergeCell ref="A21:B21"/>
    <mergeCell ref="A17:B17"/>
    <mergeCell ref="A18:B18"/>
    <mergeCell ref="A19:B19"/>
    <mergeCell ref="A12:B12"/>
    <mergeCell ref="A13:B13"/>
    <mergeCell ref="A14:B14"/>
    <mergeCell ref="A15:B15"/>
    <mergeCell ref="A16:B16"/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J6:L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8"/>
  <sheetViews>
    <sheetView rightToLeft="1" workbookViewId="0">
      <selection activeCell="F12" sqref="F12"/>
    </sheetView>
  </sheetViews>
  <sheetFormatPr defaultRowHeight="18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16.42578125" bestFit="1" customWidth="1"/>
    <col min="13" max="13" width="19.85546875" style="22" bestFit="1" customWidth="1"/>
    <col min="15" max="15" width="12.7109375" bestFit="1" customWidth="1"/>
  </cols>
  <sheetData>
    <row r="1" spans="1:15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5" ht="21.75" customHeight="1">
      <c r="A2" s="57" t="s">
        <v>339</v>
      </c>
      <c r="B2" s="57"/>
      <c r="C2" s="57"/>
      <c r="D2" s="57"/>
      <c r="E2" s="57"/>
      <c r="F2" s="57"/>
      <c r="G2" s="57"/>
      <c r="H2" s="57"/>
      <c r="I2" s="57"/>
      <c r="J2" s="57"/>
    </row>
    <row r="3" spans="1:15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</row>
    <row r="4" spans="1:15" ht="14.45" customHeight="1"/>
    <row r="5" spans="1:15" ht="29.1" customHeight="1">
      <c r="A5" s="1" t="s">
        <v>340</v>
      </c>
      <c r="B5" s="58" t="s">
        <v>341</v>
      </c>
      <c r="C5" s="58"/>
      <c r="D5" s="58"/>
      <c r="E5" s="58"/>
      <c r="F5" s="58"/>
      <c r="G5" s="58"/>
      <c r="H5" s="58"/>
      <c r="I5" s="58"/>
      <c r="J5" s="58"/>
    </row>
    <row r="6" spans="1:15" ht="14.45" customHeight="1"/>
    <row r="7" spans="1:15" ht="14.45" customHeight="1">
      <c r="A7" s="59" t="s">
        <v>342</v>
      </c>
      <c r="B7" s="59"/>
      <c r="D7" s="2" t="s">
        <v>343</v>
      </c>
      <c r="F7" s="2" t="s">
        <v>336</v>
      </c>
      <c r="H7" s="2" t="s">
        <v>344</v>
      </c>
      <c r="J7" s="2" t="s">
        <v>345</v>
      </c>
    </row>
    <row r="8" spans="1:15" ht="21.75" customHeight="1">
      <c r="A8" s="61" t="s">
        <v>346</v>
      </c>
      <c r="B8" s="61"/>
      <c r="D8" s="28" t="s">
        <v>347</v>
      </c>
      <c r="E8" s="18"/>
      <c r="F8" s="20">
        <f>'درآمد سرمایه گذاری در سهام'!J54</f>
        <v>47414533633</v>
      </c>
      <c r="G8" s="18"/>
      <c r="H8" s="21">
        <f>F8/F$13*100</f>
        <v>0.36972635112335378</v>
      </c>
      <c r="I8" s="18"/>
      <c r="J8" s="21">
        <f>H8/619123215421357*100</f>
        <v>5.9717733387162502E-14</v>
      </c>
    </row>
    <row r="9" spans="1:15" ht="21.75" customHeight="1">
      <c r="A9" s="63" t="s">
        <v>348</v>
      </c>
      <c r="B9" s="63"/>
      <c r="D9" s="29" t="s">
        <v>349</v>
      </c>
      <c r="E9" s="18"/>
      <c r="F9" s="22">
        <f>'درآمد سرمایه گذاری در صندوق'!J26</f>
        <v>64729521595</v>
      </c>
      <c r="G9" s="18"/>
      <c r="H9" s="23">
        <f t="shared" ref="H9:H12" si="0">F9/F$13*100</f>
        <v>0.50474417853649678</v>
      </c>
      <c r="I9" s="18"/>
      <c r="J9" s="23">
        <f t="shared" ref="J9:J12" si="1">H9/619123215421357*100</f>
        <v>8.1525642386545425E-14</v>
      </c>
    </row>
    <row r="10" spans="1:15" ht="21.75" customHeight="1">
      <c r="A10" s="63" t="s">
        <v>350</v>
      </c>
      <c r="B10" s="63"/>
      <c r="D10" s="29" t="s">
        <v>351</v>
      </c>
      <c r="E10" s="18"/>
      <c r="F10" s="22">
        <f>'درآمد سرمایه گذاری در اوراق به'!J102</f>
        <v>7542694240756</v>
      </c>
      <c r="G10" s="18"/>
      <c r="H10" s="23">
        <f t="shared" si="0"/>
        <v>58.815991756015571</v>
      </c>
      <c r="I10" s="18"/>
      <c r="J10" s="23">
        <f t="shared" si="1"/>
        <v>9.4998847226213517E-12</v>
      </c>
    </row>
    <row r="11" spans="1:15" ht="21.75" customHeight="1">
      <c r="A11" s="63" t="s">
        <v>352</v>
      </c>
      <c r="B11" s="63"/>
      <c r="D11" s="29" t="s">
        <v>353</v>
      </c>
      <c r="E11" s="18"/>
      <c r="F11" s="22">
        <f>'سود سپرده بانکی'!G21</f>
        <v>5147804792970</v>
      </c>
      <c r="G11" s="18"/>
      <c r="H11" s="23">
        <f t="shared" si="0"/>
        <v>40.141259157623523</v>
      </c>
      <c r="I11" s="18"/>
      <c r="J11" s="23">
        <f t="shared" si="1"/>
        <v>6.4835654935511616E-12</v>
      </c>
    </row>
    <row r="12" spans="1:15" ht="21.75" customHeight="1">
      <c r="A12" s="65" t="s">
        <v>354</v>
      </c>
      <c r="B12" s="65"/>
      <c r="D12" s="30" t="s">
        <v>355</v>
      </c>
      <c r="E12" s="18"/>
      <c r="F12" s="24">
        <f>'سایر درآمدها'!D11</f>
        <v>21580418226</v>
      </c>
      <c r="G12" s="18"/>
      <c r="H12" s="23">
        <f t="shared" si="0"/>
        <v>0.16827855670105563</v>
      </c>
      <c r="I12" s="18"/>
      <c r="J12" s="23">
        <f t="shared" si="1"/>
        <v>2.7180139996289783E-14</v>
      </c>
    </row>
    <row r="13" spans="1:15" ht="21.75" customHeight="1">
      <c r="A13" s="66" t="s">
        <v>55</v>
      </c>
      <c r="B13" s="66"/>
      <c r="D13" s="25"/>
      <c r="E13" s="18"/>
      <c r="F13" s="25">
        <f>SUM(F8:F12)</f>
        <v>12824223507180</v>
      </c>
      <c r="G13" s="18"/>
      <c r="H13" s="26">
        <f>SUM(H8:H12)</f>
        <v>100</v>
      </c>
      <c r="I13" s="18"/>
      <c r="J13" s="26">
        <f>SUM(J8:J12)</f>
        <v>1.615187373194251E-11</v>
      </c>
    </row>
    <row r="15" spans="1:15">
      <c r="O15" s="33"/>
    </row>
    <row r="18" spans="12:12">
      <c r="L18" s="33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64"/>
  <sheetViews>
    <sheetView rightToLeft="1" topLeftCell="A37" workbookViewId="0">
      <selection activeCell="J56" sqref="J56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4.7109375" style="18" bestFit="1" customWidth="1"/>
    <col min="5" max="5" width="1.28515625" style="18" customWidth="1"/>
    <col min="6" max="6" width="17" style="18" bestFit="1" customWidth="1"/>
    <col min="7" max="7" width="1.28515625" style="18" customWidth="1"/>
    <col min="8" max="8" width="16.85546875" style="18" bestFit="1" customWidth="1"/>
    <col min="9" max="9" width="1.28515625" style="18" customWidth="1"/>
    <col min="10" max="10" width="15.5703125" style="18" bestFit="1" customWidth="1"/>
    <col min="11" max="11" width="1.28515625" style="18" customWidth="1"/>
    <col min="12" max="12" width="17.28515625" style="18" bestFit="1" customWidth="1"/>
    <col min="13" max="13" width="1.28515625" style="18" customWidth="1"/>
    <col min="14" max="14" width="14.85546875" style="18" bestFit="1" customWidth="1"/>
    <col min="15" max="16" width="1.28515625" style="18" customWidth="1"/>
    <col min="17" max="17" width="18.85546875" style="18" bestFit="1" customWidth="1"/>
    <col min="18" max="18" width="1.28515625" style="18" customWidth="1"/>
    <col min="19" max="19" width="17" style="18" bestFit="1" customWidth="1"/>
    <col min="20" max="20" width="1.28515625" style="18" customWidth="1"/>
    <col min="21" max="21" width="15.7109375" style="18" bestFit="1" customWidth="1"/>
    <col min="22" max="22" width="1.28515625" style="18" customWidth="1"/>
    <col min="23" max="23" width="17.28515625" style="18" bestFit="1" customWidth="1"/>
    <col min="24" max="24" width="0.28515625" customWidth="1"/>
    <col min="27" max="27" width="19" bestFit="1" customWidth="1"/>
  </cols>
  <sheetData>
    <row r="1" spans="1:27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7" ht="21.75" customHeight="1">
      <c r="A2" s="57" t="s">
        <v>339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7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4" spans="1:27" ht="14.45" customHeight="1"/>
    <row r="5" spans="1:27" ht="14.45" customHeight="1">
      <c r="A5" s="1" t="s">
        <v>356</v>
      </c>
      <c r="B5" s="58" t="s">
        <v>357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7" ht="14.45" customHeight="1">
      <c r="D6" s="59" t="s">
        <v>358</v>
      </c>
      <c r="E6" s="59"/>
      <c r="F6" s="59"/>
      <c r="G6" s="59"/>
      <c r="H6" s="59"/>
      <c r="I6" s="59"/>
      <c r="J6" s="59"/>
      <c r="K6" s="59"/>
      <c r="L6" s="59"/>
      <c r="N6" s="59" t="s">
        <v>359</v>
      </c>
      <c r="O6" s="59"/>
      <c r="P6" s="59"/>
      <c r="Q6" s="59"/>
      <c r="R6" s="59"/>
      <c r="S6" s="59"/>
      <c r="T6" s="59"/>
      <c r="U6" s="59"/>
      <c r="V6" s="59"/>
      <c r="W6" s="59"/>
    </row>
    <row r="7" spans="1:27" ht="14.45" customHeight="1">
      <c r="D7" s="19"/>
      <c r="E7" s="19"/>
      <c r="F7" s="19"/>
      <c r="G7" s="19"/>
      <c r="H7" s="19"/>
      <c r="I7" s="19"/>
      <c r="J7" s="60" t="s">
        <v>55</v>
      </c>
      <c r="K7" s="60"/>
      <c r="L7" s="60"/>
      <c r="N7" s="19"/>
      <c r="O7" s="19"/>
      <c r="P7" s="19"/>
      <c r="Q7" s="19"/>
      <c r="R7" s="19"/>
      <c r="S7" s="19"/>
      <c r="T7" s="19"/>
      <c r="U7" s="60" t="s">
        <v>55</v>
      </c>
      <c r="V7" s="60"/>
      <c r="W7" s="60"/>
    </row>
    <row r="8" spans="1:27" ht="14.45" customHeight="1">
      <c r="A8" s="59" t="s">
        <v>360</v>
      </c>
      <c r="B8" s="59"/>
      <c r="D8" s="2" t="s">
        <v>361</v>
      </c>
      <c r="F8" s="2" t="s">
        <v>362</v>
      </c>
      <c r="H8" s="2" t="s">
        <v>363</v>
      </c>
      <c r="J8" s="4" t="s">
        <v>336</v>
      </c>
      <c r="K8" s="19"/>
      <c r="L8" s="4" t="s">
        <v>344</v>
      </c>
      <c r="N8" s="2" t="s">
        <v>361</v>
      </c>
      <c r="P8" s="59" t="s">
        <v>362</v>
      </c>
      <c r="Q8" s="59"/>
      <c r="S8" s="2" t="s">
        <v>363</v>
      </c>
      <c r="U8" s="4" t="s">
        <v>336</v>
      </c>
      <c r="V8" s="19"/>
      <c r="W8" s="4" t="s">
        <v>344</v>
      </c>
    </row>
    <row r="9" spans="1:27" ht="21.75" customHeight="1">
      <c r="A9" s="61" t="s">
        <v>30</v>
      </c>
      <c r="B9" s="61"/>
      <c r="D9" s="20">
        <v>0</v>
      </c>
      <c r="F9" s="20">
        <v>333966809</v>
      </c>
      <c r="H9" s="20">
        <v>1665121882</v>
      </c>
      <c r="J9" s="20">
        <f>D9+F9+H9</f>
        <v>1999088691</v>
      </c>
      <c r="L9" s="21">
        <f>J9/12824223507180*100</f>
        <v>1.5588379989484388E-2</v>
      </c>
      <c r="N9" s="20">
        <v>0</v>
      </c>
      <c r="P9" s="67">
        <v>3581528047</v>
      </c>
      <c r="Q9" s="67"/>
      <c r="S9" s="20">
        <v>512993067</v>
      </c>
      <c r="U9" s="20">
        <f>N9+P9+S9</f>
        <v>4094521114</v>
      </c>
      <c r="W9" s="21">
        <f>U9/24991851041445*100</f>
        <v>1.6383424769977579E-2</v>
      </c>
      <c r="AA9" s="22"/>
    </row>
    <row r="10" spans="1:27" ht="21.75" customHeight="1">
      <c r="A10" s="63" t="s">
        <v>34</v>
      </c>
      <c r="B10" s="63"/>
      <c r="D10" s="22">
        <v>0</v>
      </c>
      <c r="F10" s="22">
        <v>-10241457339</v>
      </c>
      <c r="H10" s="22">
        <v>-2210198771</v>
      </c>
      <c r="J10" s="22">
        <f>D10+F10+H10</f>
        <v>-12451656110</v>
      </c>
      <c r="L10" s="23">
        <f t="shared" ref="L10:L53" si="0">J10/12824223507180*100</f>
        <v>-9.7094815159986816E-2</v>
      </c>
      <c r="N10" s="22">
        <v>0</v>
      </c>
      <c r="P10" s="71">
        <v>-5107029762</v>
      </c>
      <c r="Q10" s="71"/>
      <c r="S10" s="22">
        <v>21523737573</v>
      </c>
      <c r="U10" s="22">
        <f t="shared" ref="U10:U53" si="1">N10+P10+S10</f>
        <v>16416707811</v>
      </c>
      <c r="W10" s="23">
        <f t="shared" ref="W10:W53" si="2">U10/24991851041445*100</f>
        <v>6.5688242874749489E-2</v>
      </c>
    </row>
    <row r="11" spans="1:27" ht="21.75" customHeight="1">
      <c r="A11" s="63" t="s">
        <v>19</v>
      </c>
      <c r="B11" s="63"/>
      <c r="D11" s="22">
        <v>0</v>
      </c>
      <c r="F11" s="22">
        <v>-557170937</v>
      </c>
      <c r="H11" s="22">
        <f>'درآمد ناشی از فروش'!I8</f>
        <v>14324417</v>
      </c>
      <c r="J11" s="22">
        <f t="shared" ref="J11:J53" si="3">D11+F11+H11</f>
        <v>-542846520</v>
      </c>
      <c r="L11" s="23">
        <f t="shared" si="0"/>
        <v>-4.232977690197556E-3</v>
      </c>
      <c r="N11" s="22">
        <v>0</v>
      </c>
      <c r="P11" s="71">
        <v>352081869</v>
      </c>
      <c r="Q11" s="71"/>
      <c r="S11" s="22">
        <v>14344473</v>
      </c>
      <c r="U11" s="22">
        <f t="shared" si="1"/>
        <v>366426342</v>
      </c>
      <c r="W11" s="23">
        <f t="shared" si="2"/>
        <v>1.4661832826721813E-3</v>
      </c>
    </row>
    <row r="12" spans="1:27" ht="21.75" customHeight="1">
      <c r="A12" s="63" t="s">
        <v>54</v>
      </c>
      <c r="B12" s="63"/>
      <c r="D12" s="22">
        <v>0</v>
      </c>
      <c r="F12" s="22">
        <v>0</v>
      </c>
      <c r="H12" s="22">
        <v>7754338</v>
      </c>
      <c r="J12" s="22">
        <f t="shared" si="3"/>
        <v>7754338</v>
      </c>
      <c r="L12" s="23">
        <f t="shared" si="0"/>
        <v>6.0466335413278762E-5</v>
      </c>
      <c r="N12" s="22">
        <v>0</v>
      </c>
      <c r="P12" s="71">
        <v>0</v>
      </c>
      <c r="Q12" s="71"/>
      <c r="S12" s="22">
        <v>7754338</v>
      </c>
      <c r="U12" s="22">
        <f t="shared" si="1"/>
        <v>7754338</v>
      </c>
      <c r="W12" s="23">
        <f t="shared" si="2"/>
        <v>3.1027465661269614E-5</v>
      </c>
    </row>
    <row r="13" spans="1:27" ht="21.75" customHeight="1">
      <c r="A13" s="63" t="s">
        <v>44</v>
      </c>
      <c r="B13" s="63"/>
      <c r="D13" s="22">
        <v>0</v>
      </c>
      <c r="F13" s="22">
        <v>7383089821</v>
      </c>
      <c r="H13" s="22">
        <f>'درآمد ناشی از فروش'!I23</f>
        <v>295867725</v>
      </c>
      <c r="J13" s="22">
        <f t="shared" si="3"/>
        <v>7678957546</v>
      </c>
      <c r="L13" s="23">
        <f t="shared" si="0"/>
        <v>5.9878538000376569E-2</v>
      </c>
      <c r="N13" s="22">
        <v>0</v>
      </c>
      <c r="P13" s="71">
        <v>24651907787</v>
      </c>
      <c r="Q13" s="71"/>
      <c r="S13" s="22">
        <v>295867725</v>
      </c>
      <c r="U13" s="22">
        <f t="shared" si="1"/>
        <v>24947775512</v>
      </c>
      <c r="W13" s="23">
        <f t="shared" si="2"/>
        <v>9.9823640396335955E-2</v>
      </c>
    </row>
    <row r="14" spans="1:27" ht="21.75" customHeight="1">
      <c r="A14" s="63" t="s">
        <v>364</v>
      </c>
      <c r="B14" s="63"/>
      <c r="D14" s="22">
        <v>0</v>
      </c>
      <c r="F14" s="22">
        <v>0</v>
      </c>
      <c r="H14" s="22">
        <v>0</v>
      </c>
      <c r="J14" s="22">
        <f t="shared" si="3"/>
        <v>0</v>
      </c>
      <c r="L14" s="23">
        <f t="shared" si="0"/>
        <v>0</v>
      </c>
      <c r="N14" s="22">
        <v>0</v>
      </c>
      <c r="P14" s="71">
        <v>0</v>
      </c>
      <c r="Q14" s="71"/>
      <c r="S14" s="22">
        <v>1743534697</v>
      </c>
      <c r="U14" s="22">
        <f t="shared" si="1"/>
        <v>1743534697</v>
      </c>
      <c r="W14" s="23">
        <f t="shared" si="2"/>
        <v>6.9764128079533826E-3</v>
      </c>
    </row>
    <row r="15" spans="1:27" ht="21.75" customHeight="1">
      <c r="A15" s="63" t="s">
        <v>365</v>
      </c>
      <c r="B15" s="63"/>
      <c r="D15" s="22">
        <v>0</v>
      </c>
      <c r="F15" s="22">
        <v>0</v>
      </c>
      <c r="H15" s="22">
        <v>0</v>
      </c>
      <c r="J15" s="22">
        <f t="shared" si="3"/>
        <v>0</v>
      </c>
      <c r="L15" s="23">
        <f t="shared" si="0"/>
        <v>0</v>
      </c>
      <c r="N15" s="22">
        <v>0</v>
      </c>
      <c r="P15" s="71">
        <v>0</v>
      </c>
      <c r="Q15" s="71"/>
      <c r="S15" s="22">
        <v>3885017694</v>
      </c>
      <c r="U15" s="22">
        <f t="shared" si="1"/>
        <v>3885017694</v>
      </c>
      <c r="W15" s="23">
        <f t="shared" si="2"/>
        <v>1.5545137843360693E-2</v>
      </c>
    </row>
    <row r="16" spans="1:27" ht="21.75" customHeight="1">
      <c r="A16" s="63" t="s">
        <v>28</v>
      </c>
      <c r="B16" s="63"/>
      <c r="D16" s="22">
        <v>0</v>
      </c>
      <c r="F16" s="22">
        <v>509557176</v>
      </c>
      <c r="H16" s="22">
        <v>0</v>
      </c>
      <c r="J16" s="22">
        <f t="shared" si="3"/>
        <v>509557176</v>
      </c>
      <c r="L16" s="23">
        <f t="shared" si="0"/>
        <v>3.9733959386680229E-3</v>
      </c>
      <c r="N16" s="22">
        <v>0</v>
      </c>
      <c r="P16" s="71">
        <v>1584876126</v>
      </c>
      <c r="Q16" s="71"/>
      <c r="S16" s="22">
        <v>4523008294</v>
      </c>
      <c r="U16" s="22">
        <f t="shared" si="1"/>
        <v>6107884420</v>
      </c>
      <c r="W16" s="23">
        <f t="shared" si="2"/>
        <v>2.4439503940188536E-2</v>
      </c>
    </row>
    <row r="17" spans="1:23" ht="21.75" customHeight="1">
      <c r="A17" s="63" t="s">
        <v>366</v>
      </c>
      <c r="B17" s="63"/>
      <c r="D17" s="22">
        <v>0</v>
      </c>
      <c r="F17" s="22">
        <v>0</v>
      </c>
      <c r="H17" s="22">
        <v>0</v>
      </c>
      <c r="J17" s="22">
        <f t="shared" si="3"/>
        <v>0</v>
      </c>
      <c r="L17" s="23">
        <f t="shared" si="0"/>
        <v>0</v>
      </c>
      <c r="N17" s="22">
        <v>0</v>
      </c>
      <c r="P17" s="71">
        <v>0</v>
      </c>
      <c r="Q17" s="71"/>
      <c r="S17" s="22">
        <v>12355425101</v>
      </c>
      <c r="U17" s="22">
        <f t="shared" si="1"/>
        <v>12355425101</v>
      </c>
      <c r="W17" s="23">
        <f t="shared" si="2"/>
        <v>4.9437815072242937E-2</v>
      </c>
    </row>
    <row r="18" spans="1:23" ht="21.75" customHeight="1">
      <c r="A18" s="63" t="s">
        <v>367</v>
      </c>
      <c r="B18" s="63"/>
      <c r="D18" s="22">
        <v>0</v>
      </c>
      <c r="F18" s="22">
        <v>0</v>
      </c>
      <c r="H18" s="22">
        <v>0</v>
      </c>
      <c r="J18" s="22">
        <f t="shared" si="3"/>
        <v>0</v>
      </c>
      <c r="L18" s="23">
        <f t="shared" si="0"/>
        <v>0</v>
      </c>
      <c r="N18" s="22">
        <v>0</v>
      </c>
      <c r="P18" s="71">
        <v>0</v>
      </c>
      <c r="Q18" s="71"/>
      <c r="S18" s="22">
        <v>3184422206</v>
      </c>
      <c r="U18" s="22">
        <f t="shared" si="1"/>
        <v>3184422206</v>
      </c>
      <c r="W18" s="23">
        <f t="shared" si="2"/>
        <v>1.2741842133738487E-2</v>
      </c>
    </row>
    <row r="19" spans="1:23" ht="21.75" customHeight="1">
      <c r="A19" s="63" t="s">
        <v>43</v>
      </c>
      <c r="B19" s="63"/>
      <c r="D19" s="22">
        <v>0</v>
      </c>
      <c r="F19" s="22">
        <v>-4337300751</v>
      </c>
      <c r="H19" s="22">
        <v>0</v>
      </c>
      <c r="J19" s="22">
        <f t="shared" si="3"/>
        <v>-4337300751</v>
      </c>
      <c r="L19" s="23">
        <f t="shared" si="0"/>
        <v>-3.3821156879959562E-2</v>
      </c>
      <c r="N19" s="22">
        <v>0</v>
      </c>
      <c r="P19" s="71">
        <v>3576070780</v>
      </c>
      <c r="Q19" s="71"/>
      <c r="S19" s="22">
        <v>2900838896</v>
      </c>
      <c r="U19" s="22">
        <f t="shared" si="1"/>
        <v>6476909676</v>
      </c>
      <c r="W19" s="23">
        <f t="shared" si="2"/>
        <v>2.5916086268516395E-2</v>
      </c>
    </row>
    <row r="20" spans="1:23" ht="21.75" customHeight="1">
      <c r="A20" s="63" t="s">
        <v>35</v>
      </c>
      <c r="B20" s="63"/>
      <c r="D20" s="22">
        <v>0</v>
      </c>
      <c r="F20" s="22">
        <v>-6243446822</v>
      </c>
      <c r="H20" s="22">
        <v>0</v>
      </c>
      <c r="J20" s="22">
        <f t="shared" si="3"/>
        <v>-6243446822</v>
      </c>
      <c r="L20" s="23">
        <f t="shared" si="0"/>
        <v>-4.868479419829537E-2</v>
      </c>
      <c r="N20" s="22">
        <v>0</v>
      </c>
      <c r="P20" s="71">
        <v>-2645333442</v>
      </c>
      <c r="Q20" s="71"/>
      <c r="S20" s="22">
        <v>4501079694</v>
      </c>
      <c r="U20" s="22">
        <f t="shared" si="1"/>
        <v>1855746252</v>
      </c>
      <c r="W20" s="23">
        <f t="shared" si="2"/>
        <v>7.4254053808280977E-3</v>
      </c>
    </row>
    <row r="21" spans="1:23" ht="21.75" customHeight="1">
      <c r="A21" s="63" t="s">
        <v>368</v>
      </c>
      <c r="B21" s="63"/>
      <c r="D21" s="22">
        <v>0</v>
      </c>
      <c r="F21" s="22">
        <v>0</v>
      </c>
      <c r="H21" s="22">
        <v>0</v>
      </c>
      <c r="J21" s="22">
        <f t="shared" si="3"/>
        <v>0</v>
      </c>
      <c r="L21" s="23">
        <f t="shared" si="0"/>
        <v>0</v>
      </c>
      <c r="N21" s="22">
        <v>0</v>
      </c>
      <c r="P21" s="71">
        <v>0</v>
      </c>
      <c r="Q21" s="71"/>
      <c r="S21" s="22">
        <v>7785481725</v>
      </c>
      <c r="U21" s="22">
        <f t="shared" si="1"/>
        <v>7785481725</v>
      </c>
      <c r="W21" s="23">
        <f t="shared" si="2"/>
        <v>3.1152081180737753E-2</v>
      </c>
    </row>
    <row r="22" spans="1:23" ht="21.75" customHeight="1">
      <c r="A22" s="63" t="s">
        <v>369</v>
      </c>
      <c r="B22" s="63"/>
      <c r="D22" s="22">
        <v>0</v>
      </c>
      <c r="F22" s="22">
        <v>0</v>
      </c>
      <c r="H22" s="22">
        <v>0</v>
      </c>
      <c r="J22" s="22">
        <f t="shared" si="3"/>
        <v>0</v>
      </c>
      <c r="L22" s="23">
        <f t="shared" si="0"/>
        <v>0</v>
      </c>
      <c r="N22" s="22">
        <v>0</v>
      </c>
      <c r="P22" s="71">
        <v>0</v>
      </c>
      <c r="Q22" s="71"/>
      <c r="S22" s="22">
        <v>2069259439</v>
      </c>
      <c r="U22" s="22">
        <f t="shared" si="1"/>
        <v>2069259439</v>
      </c>
      <c r="W22" s="23">
        <f t="shared" si="2"/>
        <v>8.2797366052176895E-3</v>
      </c>
    </row>
    <row r="23" spans="1:23" ht="21.75" customHeight="1">
      <c r="A23" s="63" t="s">
        <v>370</v>
      </c>
      <c r="B23" s="63"/>
      <c r="D23" s="22">
        <v>0</v>
      </c>
      <c r="F23" s="22">
        <v>0</v>
      </c>
      <c r="H23" s="22">
        <v>0</v>
      </c>
      <c r="J23" s="22">
        <f t="shared" si="3"/>
        <v>0</v>
      </c>
      <c r="L23" s="23">
        <f t="shared" si="0"/>
        <v>0</v>
      </c>
      <c r="N23" s="22">
        <v>0</v>
      </c>
      <c r="P23" s="71">
        <v>0</v>
      </c>
      <c r="Q23" s="71"/>
      <c r="S23" s="22">
        <v>361907437</v>
      </c>
      <c r="U23" s="22">
        <f t="shared" si="1"/>
        <v>361907437</v>
      </c>
      <c r="W23" s="23">
        <f t="shared" si="2"/>
        <v>1.4481017688519119E-3</v>
      </c>
    </row>
    <row r="24" spans="1:23" ht="21.75" customHeight="1">
      <c r="A24" s="63" t="s">
        <v>47</v>
      </c>
      <c r="B24" s="63"/>
      <c r="D24" s="22">
        <v>0</v>
      </c>
      <c r="F24" s="22">
        <v>1241693650</v>
      </c>
      <c r="H24" s="22">
        <v>0</v>
      </c>
      <c r="J24" s="22">
        <f t="shared" si="3"/>
        <v>1241693650</v>
      </c>
      <c r="L24" s="23">
        <f t="shared" si="0"/>
        <v>9.6824080561665436E-3</v>
      </c>
      <c r="N24" s="22">
        <v>0</v>
      </c>
      <c r="P24" s="71">
        <v>2240302908</v>
      </c>
      <c r="Q24" s="71"/>
      <c r="S24" s="22">
        <v>2926841992</v>
      </c>
      <c r="U24" s="22">
        <f t="shared" si="1"/>
        <v>5167144900</v>
      </c>
      <c r="W24" s="23">
        <f t="shared" si="2"/>
        <v>2.067531889267071E-2</v>
      </c>
    </row>
    <row r="25" spans="1:23" ht="21.75" customHeight="1">
      <c r="A25" s="63" t="s">
        <v>21</v>
      </c>
      <c r="B25" s="63"/>
      <c r="D25" s="22">
        <v>0</v>
      </c>
      <c r="F25" s="22">
        <v>172692025</v>
      </c>
      <c r="H25" s="22">
        <v>0</v>
      </c>
      <c r="J25" s="22">
        <f t="shared" si="3"/>
        <v>172692025</v>
      </c>
      <c r="L25" s="23">
        <f t="shared" si="0"/>
        <v>1.3466080414405873E-3</v>
      </c>
      <c r="N25" s="22">
        <v>0</v>
      </c>
      <c r="P25" s="71">
        <v>4641465582</v>
      </c>
      <c r="Q25" s="71"/>
      <c r="S25" s="22">
        <v>11048723000</v>
      </c>
      <c r="U25" s="22">
        <f t="shared" si="1"/>
        <v>15690188582</v>
      </c>
      <c r="W25" s="23">
        <f t="shared" si="2"/>
        <v>6.2781218389867666E-2</v>
      </c>
    </row>
    <row r="26" spans="1:23" ht="21.75" customHeight="1">
      <c r="A26" s="63" t="s">
        <v>24</v>
      </c>
      <c r="B26" s="63"/>
      <c r="D26" s="22">
        <v>0</v>
      </c>
      <c r="F26" s="22">
        <v>1965787516</v>
      </c>
      <c r="H26" s="22">
        <v>0</v>
      </c>
      <c r="J26" s="22">
        <f t="shared" si="3"/>
        <v>1965787516</v>
      </c>
      <c r="L26" s="23">
        <f t="shared" si="0"/>
        <v>1.5328705982856577E-2</v>
      </c>
      <c r="N26" s="22">
        <v>0</v>
      </c>
      <c r="P26" s="71">
        <v>15385115692</v>
      </c>
      <c r="Q26" s="71"/>
      <c r="S26" s="22">
        <v>8801783780</v>
      </c>
      <c r="U26" s="22">
        <f t="shared" si="1"/>
        <v>24186899472</v>
      </c>
      <c r="W26" s="23">
        <f t="shared" si="2"/>
        <v>9.677914385729125E-2</v>
      </c>
    </row>
    <row r="27" spans="1:23" ht="21.75" customHeight="1">
      <c r="A27" s="63" t="s">
        <v>50</v>
      </c>
      <c r="B27" s="63"/>
      <c r="D27" s="22">
        <v>0</v>
      </c>
      <c r="F27" s="22">
        <v>-65824954</v>
      </c>
      <c r="H27" s="22">
        <v>0</v>
      </c>
      <c r="J27" s="22">
        <f t="shared" si="3"/>
        <v>-65824954</v>
      </c>
      <c r="L27" s="23">
        <f t="shared" si="0"/>
        <v>-5.1328607898284105E-4</v>
      </c>
      <c r="N27" s="22">
        <v>0</v>
      </c>
      <c r="P27" s="71">
        <v>344733961</v>
      </c>
      <c r="Q27" s="71"/>
      <c r="S27" s="22">
        <v>2897377002</v>
      </c>
      <c r="U27" s="22">
        <f t="shared" si="1"/>
        <v>3242110963</v>
      </c>
      <c r="W27" s="23">
        <f t="shared" si="2"/>
        <v>1.2972672402790318E-2</v>
      </c>
    </row>
    <row r="28" spans="1:23" ht="21.75" customHeight="1">
      <c r="A28" s="63" t="s">
        <v>371</v>
      </c>
      <c r="B28" s="63"/>
      <c r="D28" s="22">
        <v>0</v>
      </c>
      <c r="F28" s="22">
        <v>0</v>
      </c>
      <c r="H28" s="22">
        <v>0</v>
      </c>
      <c r="J28" s="22">
        <f t="shared" si="3"/>
        <v>0</v>
      </c>
      <c r="L28" s="23">
        <f t="shared" si="0"/>
        <v>0</v>
      </c>
      <c r="N28" s="22">
        <v>0</v>
      </c>
      <c r="P28" s="71">
        <v>0</v>
      </c>
      <c r="Q28" s="71"/>
      <c r="S28" s="22">
        <v>395274445</v>
      </c>
      <c r="U28" s="22">
        <f t="shared" si="1"/>
        <v>395274445</v>
      </c>
      <c r="W28" s="23">
        <f t="shared" si="2"/>
        <v>1.5816133200558069E-3</v>
      </c>
    </row>
    <row r="29" spans="1:23" ht="21.75" customHeight="1">
      <c r="A29" s="63" t="s">
        <v>38</v>
      </c>
      <c r="B29" s="63"/>
      <c r="D29" s="22">
        <v>0</v>
      </c>
      <c r="F29" s="22">
        <v>-309305803</v>
      </c>
      <c r="H29" s="22">
        <v>0</v>
      </c>
      <c r="J29" s="22">
        <f t="shared" si="3"/>
        <v>-309305803</v>
      </c>
      <c r="L29" s="23">
        <f t="shared" si="0"/>
        <v>-2.4118871823064101E-3</v>
      </c>
      <c r="N29" s="22">
        <v>0</v>
      </c>
      <c r="P29" s="71">
        <v>3093362966</v>
      </c>
      <c r="Q29" s="71"/>
      <c r="S29" s="22">
        <v>7261922009</v>
      </c>
      <c r="U29" s="22">
        <f t="shared" si="1"/>
        <v>10355284975</v>
      </c>
      <c r="W29" s="23">
        <f t="shared" si="2"/>
        <v>4.1434645868476935E-2</v>
      </c>
    </row>
    <row r="30" spans="1:23" ht="21.75" customHeight="1">
      <c r="A30" s="63" t="s">
        <v>372</v>
      </c>
      <c r="B30" s="63"/>
      <c r="D30" s="22">
        <v>0</v>
      </c>
      <c r="F30" s="22">
        <v>0</v>
      </c>
      <c r="H30" s="22">
        <v>0</v>
      </c>
      <c r="J30" s="22">
        <f t="shared" si="3"/>
        <v>0</v>
      </c>
      <c r="L30" s="23">
        <f t="shared" si="0"/>
        <v>0</v>
      </c>
      <c r="N30" s="22">
        <v>0</v>
      </c>
      <c r="P30" s="71">
        <v>0</v>
      </c>
      <c r="Q30" s="71"/>
      <c r="S30" s="22">
        <v>156783249</v>
      </c>
      <c r="U30" s="22">
        <f t="shared" si="1"/>
        <v>156783249</v>
      </c>
      <c r="W30" s="23">
        <f t="shared" si="2"/>
        <v>6.2733748188559539E-4</v>
      </c>
    </row>
    <row r="31" spans="1:23" ht="21.75" customHeight="1">
      <c r="A31" s="63" t="s">
        <v>45</v>
      </c>
      <c r="B31" s="63"/>
      <c r="D31" s="22">
        <v>0</v>
      </c>
      <c r="F31" s="22">
        <v>555435601</v>
      </c>
      <c r="H31" s="22">
        <v>0</v>
      </c>
      <c r="J31" s="22">
        <f t="shared" si="3"/>
        <v>555435601</v>
      </c>
      <c r="L31" s="23">
        <f t="shared" si="0"/>
        <v>4.331144109341387E-3</v>
      </c>
      <c r="N31" s="22">
        <v>15220774006</v>
      </c>
      <c r="P31" s="71">
        <v>-13657118565</v>
      </c>
      <c r="Q31" s="71"/>
      <c r="S31" s="22">
        <v>0</v>
      </c>
      <c r="U31" s="22">
        <f t="shared" si="1"/>
        <v>1563655441</v>
      </c>
      <c r="W31" s="23">
        <f t="shared" si="2"/>
        <v>6.2566611749042787E-3</v>
      </c>
    </row>
    <row r="32" spans="1:23" ht="21.75" customHeight="1">
      <c r="A32" s="63" t="s">
        <v>46</v>
      </c>
      <c r="B32" s="63"/>
      <c r="D32" s="22">
        <v>0</v>
      </c>
      <c r="F32" s="22">
        <v>367175540</v>
      </c>
      <c r="H32" s="22">
        <v>0</v>
      </c>
      <c r="J32" s="22">
        <f t="shared" si="3"/>
        <v>367175540</v>
      </c>
      <c r="L32" s="23">
        <f t="shared" si="0"/>
        <v>2.8631405230455202E-3</v>
      </c>
      <c r="N32" s="22">
        <v>0</v>
      </c>
      <c r="P32" s="71">
        <v>2207476082</v>
      </c>
      <c r="Q32" s="71"/>
      <c r="S32" s="22">
        <v>0</v>
      </c>
      <c r="U32" s="22">
        <f t="shared" si="1"/>
        <v>2207476082</v>
      </c>
      <c r="W32" s="23">
        <f t="shared" si="2"/>
        <v>8.832783447449543E-3</v>
      </c>
    </row>
    <row r="33" spans="1:23" ht="21.75" customHeight="1">
      <c r="A33" s="63" t="s">
        <v>49</v>
      </c>
      <c r="B33" s="63"/>
      <c r="D33" s="22">
        <v>0</v>
      </c>
      <c r="F33" s="22">
        <v>-1284365507</v>
      </c>
      <c r="H33" s="22">
        <v>0</v>
      </c>
      <c r="J33" s="22">
        <f t="shared" si="3"/>
        <v>-1284365507</v>
      </c>
      <c r="L33" s="23">
        <f t="shared" si="0"/>
        <v>-1.0015152233434734E-2</v>
      </c>
      <c r="N33" s="22">
        <v>0</v>
      </c>
      <c r="P33" s="71">
        <v>518614221</v>
      </c>
      <c r="Q33" s="71"/>
      <c r="S33" s="22">
        <v>0</v>
      </c>
      <c r="U33" s="22">
        <f t="shared" si="1"/>
        <v>518614221</v>
      </c>
      <c r="W33" s="23">
        <f t="shared" si="2"/>
        <v>2.0751332910073808E-3</v>
      </c>
    </row>
    <row r="34" spans="1:23" ht="21.75" customHeight="1">
      <c r="A34" s="63" t="s">
        <v>37</v>
      </c>
      <c r="B34" s="63"/>
      <c r="D34" s="22">
        <v>0</v>
      </c>
      <c r="F34" s="22">
        <v>-1210562841</v>
      </c>
      <c r="H34" s="22">
        <v>0</v>
      </c>
      <c r="J34" s="22">
        <f t="shared" si="3"/>
        <v>-1210562841</v>
      </c>
      <c r="L34" s="23">
        <f t="shared" si="0"/>
        <v>-9.4396580059777704E-3</v>
      </c>
      <c r="N34" s="22">
        <v>0</v>
      </c>
      <c r="P34" s="71">
        <v>-694224273</v>
      </c>
      <c r="Q34" s="71"/>
      <c r="S34" s="22">
        <v>0</v>
      </c>
      <c r="U34" s="22">
        <f t="shared" si="1"/>
        <v>-694224273</v>
      </c>
      <c r="W34" s="23">
        <f t="shared" si="2"/>
        <v>-2.7778025399108684E-3</v>
      </c>
    </row>
    <row r="35" spans="1:23" ht="21.75" customHeight="1">
      <c r="A35" s="63" t="s">
        <v>48</v>
      </c>
      <c r="B35" s="63"/>
      <c r="D35" s="22">
        <v>0</v>
      </c>
      <c r="F35" s="22">
        <v>-709116886</v>
      </c>
      <c r="H35" s="22">
        <v>0</v>
      </c>
      <c r="J35" s="22">
        <f t="shared" si="3"/>
        <v>-709116886</v>
      </c>
      <c r="L35" s="23">
        <f t="shared" si="0"/>
        <v>-5.5295112846635982E-3</v>
      </c>
      <c r="N35" s="22">
        <v>0</v>
      </c>
      <c r="P35" s="71">
        <v>6045346058</v>
      </c>
      <c r="Q35" s="71"/>
      <c r="S35" s="22">
        <v>0</v>
      </c>
      <c r="U35" s="22">
        <f t="shared" si="1"/>
        <v>6045346058</v>
      </c>
      <c r="W35" s="23">
        <f t="shared" si="2"/>
        <v>2.418926892599815E-2</v>
      </c>
    </row>
    <row r="36" spans="1:23" ht="21.75" customHeight="1">
      <c r="A36" s="63" t="s">
        <v>23</v>
      </c>
      <c r="B36" s="63"/>
      <c r="D36" s="22">
        <v>0</v>
      </c>
      <c r="F36" s="22">
        <v>581645302</v>
      </c>
      <c r="H36" s="22">
        <v>0</v>
      </c>
      <c r="J36" s="22">
        <f t="shared" si="3"/>
        <v>581645302</v>
      </c>
      <c r="L36" s="23">
        <f t="shared" si="0"/>
        <v>4.5355206237192415E-3</v>
      </c>
      <c r="N36" s="22">
        <v>0</v>
      </c>
      <c r="P36" s="71">
        <v>3099124909</v>
      </c>
      <c r="Q36" s="71"/>
      <c r="S36" s="22">
        <v>0</v>
      </c>
      <c r="U36" s="22">
        <f t="shared" si="1"/>
        <v>3099124909</v>
      </c>
      <c r="W36" s="23">
        <f t="shared" si="2"/>
        <v>1.2400541696013616E-2</v>
      </c>
    </row>
    <row r="37" spans="1:23" ht="21.75" customHeight="1">
      <c r="A37" s="63" t="s">
        <v>51</v>
      </c>
      <c r="B37" s="63"/>
      <c r="D37" s="22">
        <v>0</v>
      </c>
      <c r="F37" s="22">
        <v>994496789</v>
      </c>
      <c r="H37" s="22">
        <v>0</v>
      </c>
      <c r="J37" s="22">
        <f t="shared" si="3"/>
        <v>994496789</v>
      </c>
      <c r="L37" s="23">
        <f t="shared" si="0"/>
        <v>7.7548304460165031E-3</v>
      </c>
      <c r="N37" s="22">
        <v>0</v>
      </c>
      <c r="P37" s="71">
        <v>994496789</v>
      </c>
      <c r="Q37" s="71"/>
      <c r="S37" s="22">
        <v>0</v>
      </c>
      <c r="U37" s="22">
        <f t="shared" si="1"/>
        <v>994496789</v>
      </c>
      <c r="W37" s="23">
        <f t="shared" si="2"/>
        <v>3.9792842368930005E-3</v>
      </c>
    </row>
    <row r="38" spans="1:23" ht="21.75" customHeight="1">
      <c r="A38" s="63" t="s">
        <v>31</v>
      </c>
      <c r="B38" s="63"/>
      <c r="D38" s="22">
        <v>0</v>
      </c>
      <c r="F38" s="22">
        <v>928214310</v>
      </c>
      <c r="H38" s="22">
        <v>0</v>
      </c>
      <c r="J38" s="22">
        <f t="shared" si="3"/>
        <v>928214310</v>
      </c>
      <c r="L38" s="23">
        <f t="shared" si="0"/>
        <v>7.2379767046348914E-3</v>
      </c>
      <c r="N38" s="22">
        <v>0</v>
      </c>
      <c r="P38" s="71">
        <v>-150719631</v>
      </c>
      <c r="Q38" s="71"/>
      <c r="S38" s="22">
        <v>0</v>
      </c>
      <c r="U38" s="22">
        <f t="shared" si="1"/>
        <v>-150719631</v>
      </c>
      <c r="W38" s="23">
        <f t="shared" si="2"/>
        <v>-6.0307510136026145E-4</v>
      </c>
    </row>
    <row r="39" spans="1:23" ht="21.75" customHeight="1">
      <c r="A39" s="63" t="s">
        <v>32</v>
      </c>
      <c r="B39" s="63"/>
      <c r="D39" s="22">
        <v>0</v>
      </c>
      <c r="F39" s="22">
        <v>-1032692663</v>
      </c>
      <c r="H39" s="22">
        <v>0</v>
      </c>
      <c r="J39" s="22">
        <f t="shared" si="3"/>
        <v>-1032692663</v>
      </c>
      <c r="L39" s="23">
        <f t="shared" si="0"/>
        <v>-8.0526720578584596E-3</v>
      </c>
      <c r="N39" s="22">
        <v>0</v>
      </c>
      <c r="P39" s="71">
        <v>73676714</v>
      </c>
      <c r="Q39" s="71"/>
      <c r="S39" s="22">
        <v>0</v>
      </c>
      <c r="U39" s="22">
        <f t="shared" si="1"/>
        <v>73676714</v>
      </c>
      <c r="W39" s="23">
        <f t="shared" si="2"/>
        <v>2.948029494806884E-4</v>
      </c>
    </row>
    <row r="40" spans="1:23" ht="21.75" customHeight="1">
      <c r="A40" s="63" t="s">
        <v>41</v>
      </c>
      <c r="B40" s="63"/>
      <c r="D40" s="22">
        <v>0</v>
      </c>
      <c r="F40" s="22">
        <v>3086149220</v>
      </c>
      <c r="H40" s="22">
        <v>0</v>
      </c>
      <c r="J40" s="22">
        <f t="shared" si="3"/>
        <v>3086149220</v>
      </c>
      <c r="L40" s="23">
        <f t="shared" si="0"/>
        <v>2.4064998697754553E-2</v>
      </c>
      <c r="N40" s="22">
        <v>0</v>
      </c>
      <c r="P40" s="71">
        <v>6723970342</v>
      </c>
      <c r="Q40" s="71"/>
      <c r="S40" s="22">
        <v>0</v>
      </c>
      <c r="U40" s="22">
        <f t="shared" si="1"/>
        <v>6723970342</v>
      </c>
      <c r="W40" s="23">
        <f t="shared" si="2"/>
        <v>2.6904651163490719E-2</v>
      </c>
    </row>
    <row r="41" spans="1:23" ht="21.75" customHeight="1">
      <c r="A41" s="63" t="s">
        <v>25</v>
      </c>
      <c r="B41" s="63"/>
      <c r="D41" s="22">
        <v>0</v>
      </c>
      <c r="F41" s="22">
        <v>-2246956243</v>
      </c>
      <c r="H41" s="22">
        <v>0</v>
      </c>
      <c r="J41" s="22">
        <f t="shared" si="3"/>
        <v>-2246956243</v>
      </c>
      <c r="L41" s="23">
        <f t="shared" si="0"/>
        <v>-1.752118747573277E-2</v>
      </c>
      <c r="N41" s="22">
        <v>0</v>
      </c>
      <c r="P41" s="71">
        <v>5413099286</v>
      </c>
      <c r="Q41" s="71"/>
      <c r="S41" s="22">
        <v>0</v>
      </c>
      <c r="U41" s="22">
        <f t="shared" si="1"/>
        <v>5413099286</v>
      </c>
      <c r="W41" s="23">
        <f t="shared" si="2"/>
        <v>2.1659457224769939E-2</v>
      </c>
    </row>
    <row r="42" spans="1:23" ht="21.75" customHeight="1">
      <c r="A42" s="63" t="s">
        <v>27</v>
      </c>
      <c r="B42" s="63"/>
      <c r="D42" s="22">
        <v>0</v>
      </c>
      <c r="F42" s="22">
        <v>1763208771</v>
      </c>
      <c r="H42" s="22">
        <v>0</v>
      </c>
      <c r="J42" s="22">
        <f t="shared" si="3"/>
        <v>1763208771</v>
      </c>
      <c r="L42" s="23">
        <f t="shared" si="0"/>
        <v>1.3749048977607247E-2</v>
      </c>
      <c r="N42" s="22">
        <v>0</v>
      </c>
      <c r="P42" s="71">
        <v>4973845186</v>
      </c>
      <c r="Q42" s="71"/>
      <c r="S42" s="22">
        <v>0</v>
      </c>
      <c r="U42" s="22">
        <f t="shared" si="1"/>
        <v>4973845186</v>
      </c>
      <c r="W42" s="23">
        <f t="shared" si="2"/>
        <v>1.990186792387515E-2</v>
      </c>
    </row>
    <row r="43" spans="1:23" ht="21.75" customHeight="1">
      <c r="A43" s="63" t="s">
        <v>29</v>
      </c>
      <c r="B43" s="63"/>
      <c r="D43" s="22">
        <v>0</v>
      </c>
      <c r="F43" s="22">
        <v>-5046114322</v>
      </c>
      <c r="H43" s="22">
        <v>0</v>
      </c>
      <c r="J43" s="22">
        <f t="shared" si="3"/>
        <v>-5046114322</v>
      </c>
      <c r="L43" s="23">
        <f t="shared" si="0"/>
        <v>-3.9348302992183441E-2</v>
      </c>
      <c r="N43" s="22">
        <v>0</v>
      </c>
      <c r="P43" s="71">
        <v>173005558</v>
      </c>
      <c r="Q43" s="71"/>
      <c r="S43" s="22">
        <v>0</v>
      </c>
      <c r="U43" s="22">
        <f t="shared" si="1"/>
        <v>173005558</v>
      </c>
      <c r="W43" s="23">
        <f t="shared" si="2"/>
        <v>6.9224787597004271E-4</v>
      </c>
    </row>
    <row r="44" spans="1:23" ht="21.75" customHeight="1">
      <c r="A44" s="63" t="s">
        <v>36</v>
      </c>
      <c r="B44" s="63"/>
      <c r="D44" s="22">
        <v>0</v>
      </c>
      <c r="F44" s="22">
        <v>129369459</v>
      </c>
      <c r="H44" s="22">
        <v>0</v>
      </c>
      <c r="J44" s="22">
        <f t="shared" si="3"/>
        <v>129369459</v>
      </c>
      <c r="L44" s="23">
        <f t="shared" si="0"/>
        <v>1.0087898025761084E-3</v>
      </c>
      <c r="N44" s="22">
        <v>0</v>
      </c>
      <c r="P44" s="71">
        <v>1482373110</v>
      </c>
      <c r="Q44" s="71"/>
      <c r="S44" s="22">
        <v>0</v>
      </c>
      <c r="U44" s="22">
        <f t="shared" si="1"/>
        <v>1482373110</v>
      </c>
      <c r="W44" s="23">
        <f t="shared" si="2"/>
        <v>5.9314258377329496E-3</v>
      </c>
    </row>
    <row r="45" spans="1:23" ht="21.75" customHeight="1">
      <c r="A45" s="63" t="s">
        <v>33</v>
      </c>
      <c r="B45" s="63"/>
      <c r="D45" s="22">
        <v>0</v>
      </c>
      <c r="F45" s="22">
        <v>30340595816</v>
      </c>
      <c r="H45" s="22">
        <v>0</v>
      </c>
      <c r="J45" s="22">
        <f t="shared" si="3"/>
        <v>30340595816</v>
      </c>
      <c r="L45" s="23">
        <f t="shared" si="0"/>
        <v>0.23658817080825961</v>
      </c>
      <c r="N45" s="22">
        <v>0</v>
      </c>
      <c r="P45" s="71">
        <v>99871213718</v>
      </c>
      <c r="Q45" s="71"/>
      <c r="S45" s="22">
        <v>0</v>
      </c>
      <c r="U45" s="22">
        <f t="shared" si="1"/>
        <v>99871213718</v>
      </c>
      <c r="W45" s="23">
        <f t="shared" si="2"/>
        <v>0.39961511275167061</v>
      </c>
    </row>
    <row r="46" spans="1:23" ht="21.75" customHeight="1">
      <c r="A46" s="63" t="s">
        <v>40</v>
      </c>
      <c r="B46" s="63"/>
      <c r="D46" s="22">
        <v>0</v>
      </c>
      <c r="F46" s="22">
        <v>13353482045</v>
      </c>
      <c r="H46" s="22">
        <v>0</v>
      </c>
      <c r="J46" s="22">
        <f t="shared" si="3"/>
        <v>13353482045</v>
      </c>
      <c r="L46" s="23">
        <f t="shared" si="0"/>
        <v>0.10412702209629832</v>
      </c>
      <c r="N46" s="22">
        <v>0</v>
      </c>
      <c r="P46" s="71">
        <v>15341620808</v>
      </c>
      <c r="Q46" s="71"/>
      <c r="S46" s="22">
        <v>0</v>
      </c>
      <c r="U46" s="22">
        <f t="shared" si="1"/>
        <v>15341620808</v>
      </c>
      <c r="W46" s="23">
        <f t="shared" si="2"/>
        <v>6.1386492671384636E-2</v>
      </c>
    </row>
    <row r="47" spans="1:23" ht="21.75" customHeight="1">
      <c r="A47" s="63" t="s">
        <v>52</v>
      </c>
      <c r="B47" s="63"/>
      <c r="D47" s="22">
        <v>0</v>
      </c>
      <c r="F47" s="22">
        <v>-393720347</v>
      </c>
      <c r="H47" s="22">
        <v>0</v>
      </c>
      <c r="J47" s="22">
        <f t="shared" si="3"/>
        <v>-393720347</v>
      </c>
      <c r="L47" s="23">
        <f t="shared" si="0"/>
        <v>-3.0701301079130807E-3</v>
      </c>
      <c r="N47" s="22">
        <v>0</v>
      </c>
      <c r="P47" s="71">
        <v>-393720347</v>
      </c>
      <c r="Q47" s="71"/>
      <c r="S47" s="22">
        <v>0</v>
      </c>
      <c r="U47" s="22">
        <f t="shared" si="1"/>
        <v>-393720347</v>
      </c>
      <c r="W47" s="23">
        <f t="shared" si="2"/>
        <v>-1.5753949011102762E-3</v>
      </c>
    </row>
    <row r="48" spans="1:23" ht="21.75" customHeight="1">
      <c r="A48" s="63" t="s">
        <v>22</v>
      </c>
      <c r="B48" s="63"/>
      <c r="D48" s="22">
        <v>0</v>
      </c>
      <c r="F48" s="22">
        <v>7209424585</v>
      </c>
      <c r="H48" s="22">
        <v>0</v>
      </c>
      <c r="J48" s="22">
        <f t="shared" si="3"/>
        <v>7209424585</v>
      </c>
      <c r="L48" s="23">
        <f t="shared" si="0"/>
        <v>5.6217240606915519E-2</v>
      </c>
      <c r="N48" s="22">
        <v>0</v>
      </c>
      <c r="P48" s="71">
        <v>25046897601</v>
      </c>
      <c r="Q48" s="71"/>
      <c r="S48" s="22">
        <v>0</v>
      </c>
      <c r="U48" s="22">
        <f t="shared" si="1"/>
        <v>25046897601</v>
      </c>
      <c r="W48" s="23">
        <f t="shared" si="2"/>
        <v>0.10022025803316334</v>
      </c>
    </row>
    <row r="49" spans="1:23" ht="21.75" customHeight="1">
      <c r="A49" s="63" t="s">
        <v>26</v>
      </c>
      <c r="B49" s="63"/>
      <c r="D49" s="22">
        <v>0</v>
      </c>
      <c r="F49" s="22">
        <v>6064254349</v>
      </c>
      <c r="H49" s="22">
        <v>0</v>
      </c>
      <c r="J49" s="22">
        <f t="shared" si="3"/>
        <v>6064254349</v>
      </c>
      <c r="L49" s="23">
        <f t="shared" si="0"/>
        <v>4.7287497333501384E-2</v>
      </c>
      <c r="N49" s="22">
        <v>0</v>
      </c>
      <c r="P49" s="71">
        <f>7736394980-17670</f>
        <v>7736377310</v>
      </c>
      <c r="Q49" s="71"/>
      <c r="S49" s="22">
        <v>0</v>
      </c>
      <c r="U49" s="22">
        <f t="shared" si="1"/>
        <v>7736377310</v>
      </c>
      <c r="W49" s="23">
        <f t="shared" si="2"/>
        <v>3.0955599475886966E-2</v>
      </c>
    </row>
    <row r="50" spans="1:23" ht="21.75" customHeight="1">
      <c r="A50" s="63" t="s">
        <v>42</v>
      </c>
      <c r="B50" s="63"/>
      <c r="D50" s="22">
        <v>0</v>
      </c>
      <c r="F50" s="22">
        <v>-9776072871</v>
      </c>
      <c r="H50" s="22">
        <v>0</v>
      </c>
      <c r="J50" s="22">
        <f t="shared" si="3"/>
        <v>-9776072871</v>
      </c>
      <c r="L50" s="23">
        <f t="shared" si="0"/>
        <v>-7.623130449595325E-2</v>
      </c>
      <c r="N50" s="22">
        <v>0</v>
      </c>
      <c r="P50" s="71">
        <v>1539728576</v>
      </c>
      <c r="Q50" s="71"/>
      <c r="S50" s="22">
        <v>0</v>
      </c>
      <c r="U50" s="22">
        <f t="shared" si="1"/>
        <v>1539728576</v>
      </c>
      <c r="W50" s="23">
        <f t="shared" si="2"/>
        <v>6.1609225080871584E-3</v>
      </c>
    </row>
    <row r="51" spans="1:23" ht="21.75" customHeight="1">
      <c r="A51" s="63" t="s">
        <v>39</v>
      </c>
      <c r="B51" s="63"/>
      <c r="D51" s="22">
        <v>0</v>
      </c>
      <c r="F51" s="22">
        <v>6487449416</v>
      </c>
      <c r="H51" s="22">
        <v>0</v>
      </c>
      <c r="J51" s="22">
        <f t="shared" si="3"/>
        <v>6487449416</v>
      </c>
      <c r="L51" s="23">
        <f t="shared" si="0"/>
        <v>5.0587463735077762E-2</v>
      </c>
      <c r="N51" s="22">
        <v>0</v>
      </c>
      <c r="P51" s="71">
        <v>15411851152</v>
      </c>
      <c r="Q51" s="71"/>
      <c r="S51" s="22">
        <v>0</v>
      </c>
      <c r="U51" s="22">
        <f t="shared" si="1"/>
        <v>15411851152</v>
      </c>
      <c r="W51" s="23">
        <f t="shared" si="2"/>
        <v>6.166750564590795E-2</v>
      </c>
    </row>
    <row r="52" spans="1:23" ht="21.75" customHeight="1">
      <c r="A52" s="63" t="s">
        <v>53</v>
      </c>
      <c r="B52" s="63"/>
      <c r="D52" s="22">
        <v>0</v>
      </c>
      <c r="F52" s="22">
        <v>2659195834</v>
      </c>
      <c r="H52" s="22">
        <v>0</v>
      </c>
      <c r="J52" s="22">
        <f t="shared" si="3"/>
        <v>2659195834</v>
      </c>
      <c r="L52" s="23">
        <f t="shared" si="0"/>
        <v>2.0735725890235576E-2</v>
      </c>
      <c r="N52" s="22">
        <v>0</v>
      </c>
      <c r="P52" s="71">
        <v>2659195834</v>
      </c>
      <c r="Q52" s="71"/>
      <c r="S52" s="22">
        <v>0</v>
      </c>
      <c r="U52" s="22">
        <f t="shared" si="1"/>
        <v>2659195834</v>
      </c>
      <c r="W52" s="23">
        <f t="shared" si="2"/>
        <v>1.0640251614776945E-2</v>
      </c>
    </row>
    <row r="53" spans="1:23" ht="21.75" customHeight="1">
      <c r="A53" s="65" t="s">
        <v>20</v>
      </c>
      <c r="B53" s="65"/>
      <c r="D53" s="24">
        <v>0</v>
      </c>
      <c r="F53" s="24">
        <v>4968888294</v>
      </c>
      <c r="H53" s="24">
        <v>0</v>
      </c>
      <c r="J53" s="22">
        <f t="shared" si="3"/>
        <v>4968888294</v>
      </c>
      <c r="L53" s="23">
        <f t="shared" si="0"/>
        <v>3.874611426740987E-2</v>
      </c>
      <c r="N53" s="24">
        <v>0</v>
      </c>
      <c r="P53" s="71">
        <v>15648534888</v>
      </c>
      <c r="Q53" s="73"/>
      <c r="S53" s="24">
        <v>0</v>
      </c>
      <c r="U53" s="22">
        <f t="shared" si="1"/>
        <v>15648534888</v>
      </c>
      <c r="W53" s="23">
        <f t="shared" si="2"/>
        <v>6.2614549286683086E-2</v>
      </c>
    </row>
    <row r="54" spans="1:23" ht="21.75" customHeight="1">
      <c r="A54" s="66" t="s">
        <v>55</v>
      </c>
      <c r="B54" s="66"/>
      <c r="D54" s="25">
        <f>SUM(D9:D53)</f>
        <v>0</v>
      </c>
      <c r="F54" s="25">
        <f>SUM(F9:F53)</f>
        <v>47641664042</v>
      </c>
      <c r="H54" s="25">
        <f>SUM(H9:H53)</f>
        <v>-227130409</v>
      </c>
      <c r="J54" s="25">
        <f>SUM(J9:J53)</f>
        <v>47414533633</v>
      </c>
      <c r="L54" s="26">
        <f>SUM(L9:L53)</f>
        <v>0.36972635112335389</v>
      </c>
      <c r="N54" s="25">
        <f>SUM(N9:N53)</f>
        <v>15220774006</v>
      </c>
      <c r="Q54" s="25">
        <f>SUM(P9:Q53)</f>
        <v>251763747840</v>
      </c>
      <c r="S54" s="25">
        <f>SUM(S9:S53)</f>
        <v>99153377836</v>
      </c>
      <c r="U54" s="25">
        <f>SUM(U9:U53)</f>
        <v>366137899682</v>
      </c>
      <c r="W54" s="26">
        <f>SUM(W9:W53)</f>
        <v>1.4650291371968351</v>
      </c>
    </row>
    <row r="55" spans="1:23">
      <c r="F55" s="27"/>
      <c r="H55" s="27"/>
    </row>
    <row r="56" spans="1:23">
      <c r="F56" s="27"/>
      <c r="H56" s="27"/>
      <c r="J56" s="27"/>
      <c r="N56" s="27"/>
    </row>
    <row r="57" spans="1:23">
      <c r="F57" s="27"/>
      <c r="H57" s="27"/>
    </row>
    <row r="58" spans="1:23">
      <c r="S58" s="27"/>
    </row>
    <row r="59" spans="1:23" ht="18.75">
      <c r="F59" s="27"/>
      <c r="H59" s="27"/>
      <c r="N59" s="27"/>
      <c r="Q59" s="22"/>
    </row>
    <row r="60" spans="1:23" ht="18.75">
      <c r="N60" s="27"/>
      <c r="Q60" s="22"/>
    </row>
    <row r="61" spans="1:23" ht="18.75">
      <c r="Q61" s="22"/>
    </row>
    <row r="62" spans="1:23" ht="18.75">
      <c r="F62" s="27"/>
      <c r="N62" s="27"/>
      <c r="Q62" s="22"/>
    </row>
    <row r="63" spans="1:23" ht="18.75">
      <c r="Q63" s="22"/>
    </row>
    <row r="64" spans="1:23" ht="18.75">
      <c r="Q64" s="22"/>
    </row>
  </sheetData>
  <mergeCells count="101">
    <mergeCell ref="A54:B54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26"/>
  <sheetViews>
    <sheetView rightToLeft="1" topLeftCell="A7" workbookViewId="0">
      <selection activeCell="AA9" sqref="AA9:AA10"/>
    </sheetView>
  </sheetViews>
  <sheetFormatPr defaultRowHeight="12.75"/>
  <cols>
    <col min="1" max="1" width="5.140625" customWidth="1"/>
    <col min="2" max="2" width="23.5703125" customWidth="1"/>
    <col min="3" max="3" width="1.28515625" customWidth="1"/>
    <col min="4" max="4" width="16.28515625" style="18" bestFit="1" customWidth="1"/>
    <col min="5" max="5" width="1.28515625" style="18" customWidth="1"/>
    <col min="6" max="6" width="15.42578125" style="18" bestFit="1" customWidth="1"/>
    <col min="7" max="7" width="1.28515625" style="18" customWidth="1"/>
    <col min="8" max="8" width="15" style="18" bestFit="1" customWidth="1"/>
    <col min="9" max="9" width="1.28515625" style="18" customWidth="1"/>
    <col min="10" max="10" width="15" style="18" bestFit="1" customWidth="1"/>
    <col min="11" max="11" width="1.28515625" style="18" customWidth="1"/>
    <col min="12" max="12" width="17.28515625" style="18" bestFit="1" customWidth="1"/>
    <col min="13" max="13" width="1.28515625" style="18" customWidth="1"/>
    <col min="14" max="14" width="16.28515625" style="18" bestFit="1" customWidth="1"/>
    <col min="15" max="16" width="1.28515625" style="18" customWidth="1"/>
    <col min="17" max="17" width="16.140625" style="18" bestFit="1" customWidth="1"/>
    <col min="18" max="18" width="1.28515625" style="18" customWidth="1"/>
    <col min="19" max="19" width="15" style="18" bestFit="1" customWidth="1"/>
    <col min="20" max="20" width="1.28515625" style="18" customWidth="1"/>
    <col min="21" max="21" width="16" style="18" bestFit="1" customWidth="1"/>
    <col min="22" max="22" width="1.28515625" style="18" customWidth="1"/>
    <col min="23" max="23" width="17.28515625" style="18" bestFit="1" customWidth="1"/>
    <col min="24" max="24" width="0.28515625" style="18" customWidth="1"/>
    <col min="25" max="25" width="9.140625" style="18"/>
    <col min="27" max="27" width="19" bestFit="1" customWidth="1"/>
  </cols>
  <sheetData>
    <row r="1" spans="1:23" ht="29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3" ht="21.75" customHeight="1">
      <c r="A2" s="57" t="s">
        <v>339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3" ht="21.75" customHeight="1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4" spans="1:23" ht="14.45" customHeight="1">
      <c r="D4" s="48" t="s">
        <v>442</v>
      </c>
    </row>
    <row r="5" spans="1:23" ht="14.45" customHeight="1">
      <c r="A5" s="1" t="s">
        <v>373</v>
      </c>
      <c r="B5" s="58" t="s">
        <v>374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ht="14.45" customHeight="1">
      <c r="D6" s="59" t="s">
        <v>358</v>
      </c>
      <c r="E6" s="59"/>
      <c r="F6" s="59"/>
      <c r="G6" s="59"/>
      <c r="H6" s="59"/>
      <c r="I6" s="59"/>
      <c r="J6" s="59"/>
      <c r="K6" s="59"/>
      <c r="L6" s="59"/>
      <c r="N6" s="59" t="s">
        <v>359</v>
      </c>
      <c r="O6" s="59"/>
      <c r="P6" s="59"/>
      <c r="Q6" s="59"/>
      <c r="R6" s="59"/>
      <c r="S6" s="59"/>
      <c r="T6" s="59"/>
      <c r="U6" s="59"/>
      <c r="V6" s="59"/>
      <c r="W6" s="59"/>
    </row>
    <row r="7" spans="1:23" ht="14.45" customHeight="1">
      <c r="D7" s="19"/>
      <c r="E7" s="19"/>
      <c r="F7" s="19"/>
      <c r="G7" s="19"/>
      <c r="H7" s="19"/>
      <c r="I7" s="19"/>
      <c r="J7" s="60" t="s">
        <v>55</v>
      </c>
      <c r="K7" s="60"/>
      <c r="L7" s="60"/>
      <c r="N7" s="19"/>
      <c r="O7" s="19"/>
      <c r="P7" s="19"/>
      <c r="Q7" s="19"/>
      <c r="R7" s="19"/>
      <c r="S7" s="19"/>
      <c r="T7" s="19"/>
      <c r="U7" s="60" t="s">
        <v>55</v>
      </c>
      <c r="V7" s="60"/>
      <c r="W7" s="60"/>
    </row>
    <row r="8" spans="1:23" ht="14.45" customHeight="1">
      <c r="A8" s="59" t="s">
        <v>74</v>
      </c>
      <c r="B8" s="59"/>
      <c r="D8" s="2" t="s">
        <v>375</v>
      </c>
      <c r="F8" s="2" t="s">
        <v>362</v>
      </c>
      <c r="H8" s="2" t="s">
        <v>363</v>
      </c>
      <c r="J8" s="4" t="s">
        <v>336</v>
      </c>
      <c r="K8" s="19"/>
      <c r="L8" s="4" t="s">
        <v>344</v>
      </c>
      <c r="N8" s="2" t="s">
        <v>375</v>
      </c>
      <c r="P8" s="59" t="s">
        <v>362</v>
      </c>
      <c r="Q8" s="59"/>
      <c r="S8" s="2" t="s">
        <v>363</v>
      </c>
      <c r="U8" s="4" t="s">
        <v>336</v>
      </c>
      <c r="V8" s="19"/>
      <c r="W8" s="4" t="s">
        <v>344</v>
      </c>
    </row>
    <row r="9" spans="1:23" ht="21.75" customHeight="1">
      <c r="A9" s="61" t="s">
        <v>83</v>
      </c>
      <c r="B9" s="61"/>
      <c r="D9" s="20">
        <v>0</v>
      </c>
      <c r="F9" s="20">
        <v>20246149080</v>
      </c>
      <c r="H9" s="20">
        <v>3074333807</v>
      </c>
      <c r="J9" s="20">
        <f>D9+F9+H9</f>
        <v>23320482887</v>
      </c>
      <c r="L9" s="21">
        <f>J9/12824223507180*100</f>
        <v>0.18184713385526519</v>
      </c>
      <c r="N9" s="20">
        <v>0</v>
      </c>
      <c r="P9" s="67">
        <v>29734602976</v>
      </c>
      <c r="Q9" s="67"/>
      <c r="S9" s="20">
        <v>3961652410</v>
      </c>
      <c r="U9" s="20">
        <f>N9+P9+S9</f>
        <v>33696255386</v>
      </c>
      <c r="W9" s="21">
        <f>U9/24991851041445*100</f>
        <v>0.13482897017159767</v>
      </c>
    </row>
    <row r="10" spans="1:23" ht="21.75" customHeight="1">
      <c r="A10" s="63" t="s">
        <v>78</v>
      </c>
      <c r="B10" s="63"/>
      <c r="D10" s="22">
        <v>0</v>
      </c>
      <c r="F10" s="22">
        <v>2560204999</v>
      </c>
      <c r="H10" s="22">
        <v>92282992</v>
      </c>
      <c r="J10" s="22">
        <f>D10+F10+H10</f>
        <v>2652487991</v>
      </c>
      <c r="L10" s="23">
        <f t="shared" ref="L10:L25" si="0">J10/12824223507180*100</f>
        <v>2.0683419853957868E-2</v>
      </c>
      <c r="N10" s="22">
        <v>0</v>
      </c>
      <c r="P10" s="71">
        <v>10414656286</v>
      </c>
      <c r="Q10" s="71"/>
      <c r="S10" s="22">
        <v>92282992</v>
      </c>
      <c r="U10" s="22">
        <f t="shared" ref="U10:U25" si="1">N10+P10+S10</f>
        <v>10506939278</v>
      </c>
      <c r="W10" s="23">
        <f t="shared" ref="W10:W25" si="2">U10/24991851041445*100</f>
        <v>4.2041460876891097E-2</v>
      </c>
    </row>
    <row r="11" spans="1:23" ht="21.75" customHeight="1">
      <c r="A11" s="63" t="s">
        <v>79</v>
      </c>
      <c r="B11" s="63"/>
      <c r="D11" s="22">
        <v>0</v>
      </c>
      <c r="F11" s="22">
        <v>0</v>
      </c>
      <c r="H11" s="22">
        <f>'درآمد ناشی از فروش'!I38</f>
        <v>599790872</v>
      </c>
      <c r="J11" s="22">
        <f t="shared" ref="J11:J25" si="3">D11+F11+H11</f>
        <v>599790872</v>
      </c>
      <c r="L11" s="23">
        <f t="shared" si="0"/>
        <v>4.6770151164644809E-3</v>
      </c>
      <c r="N11" s="22">
        <v>0</v>
      </c>
      <c r="P11" s="71">
        <v>0</v>
      </c>
      <c r="Q11" s="71"/>
      <c r="S11" s="22">
        <v>1627810716</v>
      </c>
      <c r="U11" s="22">
        <f t="shared" si="1"/>
        <v>1627810716</v>
      </c>
      <c r="W11" s="23">
        <f t="shared" si="2"/>
        <v>6.5133659499671927E-3</v>
      </c>
    </row>
    <row r="12" spans="1:23" ht="21.75" customHeight="1">
      <c r="A12" s="63" t="s">
        <v>87</v>
      </c>
      <c r="B12" s="63"/>
      <c r="D12" s="22">
        <v>0</v>
      </c>
      <c r="F12" s="22">
        <v>1016275839</v>
      </c>
      <c r="H12" s="22">
        <v>10947972473</v>
      </c>
      <c r="J12" s="22">
        <f t="shared" si="3"/>
        <v>11964248312</v>
      </c>
      <c r="L12" s="23">
        <f t="shared" si="0"/>
        <v>9.3294134380155505E-2</v>
      </c>
      <c r="N12" s="22">
        <v>0</v>
      </c>
      <c r="P12" s="71">
        <v>24671398020</v>
      </c>
      <c r="Q12" s="71"/>
      <c r="S12" s="22">
        <v>10947972473</v>
      </c>
      <c r="U12" s="22">
        <f t="shared" si="1"/>
        <v>35619370493</v>
      </c>
      <c r="W12" s="23">
        <f t="shared" si="2"/>
        <v>0.14252393883882772</v>
      </c>
    </row>
    <row r="13" spans="1:23" ht="21.75" customHeight="1">
      <c r="A13" s="63" t="s">
        <v>376</v>
      </c>
      <c r="B13" s="63"/>
      <c r="D13" s="22">
        <v>0</v>
      </c>
      <c r="F13" s="22">
        <v>0</v>
      </c>
      <c r="H13" s="22">
        <v>0</v>
      </c>
      <c r="J13" s="22">
        <f t="shared" si="3"/>
        <v>0</v>
      </c>
      <c r="L13" s="23">
        <f t="shared" si="0"/>
        <v>0</v>
      </c>
      <c r="N13" s="22">
        <v>0</v>
      </c>
      <c r="P13" s="71">
        <v>0</v>
      </c>
      <c r="Q13" s="71"/>
      <c r="S13" s="22">
        <v>585400082</v>
      </c>
      <c r="U13" s="22">
        <f t="shared" si="1"/>
        <v>585400082</v>
      </c>
      <c r="W13" s="23">
        <f t="shared" si="2"/>
        <v>2.3423638410344531E-3</v>
      </c>
    </row>
    <row r="14" spans="1:23" ht="21.75" customHeight="1">
      <c r="A14" s="63" t="s">
        <v>377</v>
      </c>
      <c r="B14" s="63"/>
      <c r="D14" s="22">
        <v>0</v>
      </c>
      <c r="F14" s="22">
        <v>0</v>
      </c>
      <c r="H14" s="22">
        <v>0</v>
      </c>
      <c r="J14" s="22">
        <f t="shared" si="3"/>
        <v>0</v>
      </c>
      <c r="L14" s="23">
        <f t="shared" si="0"/>
        <v>0</v>
      </c>
      <c r="N14" s="22">
        <v>0</v>
      </c>
      <c r="P14" s="71">
        <v>0</v>
      </c>
      <c r="Q14" s="71"/>
      <c r="S14" s="22">
        <v>993090163</v>
      </c>
      <c r="U14" s="22">
        <f t="shared" si="1"/>
        <v>993090163</v>
      </c>
      <c r="W14" s="23">
        <f t="shared" si="2"/>
        <v>3.9736558982890798E-3</v>
      </c>
    </row>
    <row r="15" spans="1:23" ht="21.75" customHeight="1">
      <c r="A15" s="63" t="s">
        <v>85</v>
      </c>
      <c r="B15" s="63"/>
      <c r="D15" s="22">
        <v>0</v>
      </c>
      <c r="F15" s="22">
        <v>709236957</v>
      </c>
      <c r="H15" s="22">
        <v>0</v>
      </c>
      <c r="J15" s="22">
        <f t="shared" si="3"/>
        <v>709236957</v>
      </c>
      <c r="L15" s="23">
        <f t="shared" si="0"/>
        <v>5.5304475674719314E-3</v>
      </c>
      <c r="N15" s="22">
        <v>0</v>
      </c>
      <c r="P15" s="71">
        <v>2340006669</v>
      </c>
      <c r="Q15" s="71"/>
      <c r="S15" s="22">
        <v>0</v>
      </c>
      <c r="U15" s="22">
        <f t="shared" si="1"/>
        <v>2340006669</v>
      </c>
      <c r="W15" s="23">
        <f t="shared" si="2"/>
        <v>9.3630786495945088E-3</v>
      </c>
    </row>
    <row r="16" spans="1:23" ht="21.75" customHeight="1">
      <c r="A16" s="63" t="s">
        <v>82</v>
      </c>
      <c r="B16" s="63"/>
      <c r="D16" s="22">
        <v>0</v>
      </c>
      <c r="F16" s="22">
        <v>-22249999</v>
      </c>
      <c r="H16" s="22">
        <v>0</v>
      </c>
      <c r="J16" s="22">
        <f t="shared" si="3"/>
        <v>-22249999</v>
      </c>
      <c r="L16" s="23">
        <f t="shared" si="0"/>
        <v>-1.7349977554229865E-4</v>
      </c>
      <c r="N16" s="22">
        <v>0</v>
      </c>
      <c r="P16" s="71">
        <v>-58323883</v>
      </c>
      <c r="Q16" s="71"/>
      <c r="S16" s="22">
        <v>0</v>
      </c>
      <c r="U16" s="22">
        <f t="shared" si="1"/>
        <v>-58323883</v>
      </c>
      <c r="W16" s="23">
        <f t="shared" si="2"/>
        <v>-2.3337160142031555E-4</v>
      </c>
    </row>
    <row r="17" spans="1:23" ht="21.75" customHeight="1">
      <c r="A17" s="63" t="s">
        <v>89</v>
      </c>
      <c r="B17" s="63"/>
      <c r="D17" s="22">
        <v>0</v>
      </c>
      <c r="F17" s="22">
        <v>-60095062</v>
      </c>
      <c r="H17" s="22">
        <v>0</v>
      </c>
      <c r="J17" s="22">
        <f t="shared" si="3"/>
        <v>-60095062</v>
      </c>
      <c r="L17" s="23">
        <f t="shared" si="0"/>
        <v>-4.6860585333961238E-4</v>
      </c>
      <c r="N17" s="22">
        <v>0</v>
      </c>
      <c r="P17" s="71">
        <v>-60095062</v>
      </c>
      <c r="Q17" s="71"/>
      <c r="S17" s="22">
        <v>0</v>
      </c>
      <c r="U17" s="22">
        <f t="shared" si="1"/>
        <v>-60095062</v>
      </c>
      <c r="W17" s="23">
        <f t="shared" si="2"/>
        <v>-2.4045862749558615E-4</v>
      </c>
    </row>
    <row r="18" spans="1:23" ht="21.75" customHeight="1">
      <c r="A18" s="63" t="s">
        <v>88</v>
      </c>
      <c r="B18" s="63"/>
      <c r="D18" s="22">
        <v>0</v>
      </c>
      <c r="F18" s="22">
        <v>-60095062</v>
      </c>
      <c r="H18" s="22">
        <v>0</v>
      </c>
      <c r="J18" s="22">
        <f t="shared" si="3"/>
        <v>-60095062</v>
      </c>
      <c r="L18" s="23">
        <f t="shared" si="0"/>
        <v>-4.6860585333961238E-4</v>
      </c>
      <c r="N18" s="22">
        <v>0</v>
      </c>
      <c r="P18" s="71">
        <v>-60095062</v>
      </c>
      <c r="Q18" s="71"/>
      <c r="S18" s="22">
        <v>0</v>
      </c>
      <c r="U18" s="22">
        <f t="shared" si="1"/>
        <v>-60095062</v>
      </c>
      <c r="W18" s="23">
        <f t="shared" si="2"/>
        <v>-2.4045862749558615E-4</v>
      </c>
    </row>
    <row r="19" spans="1:23" ht="21.75" customHeight="1">
      <c r="A19" s="63" t="s">
        <v>81</v>
      </c>
      <c r="B19" s="63"/>
      <c r="D19" s="22">
        <v>0</v>
      </c>
      <c r="F19" s="22">
        <v>-584362695</v>
      </c>
      <c r="H19" s="22">
        <v>0</v>
      </c>
      <c r="J19" s="22">
        <f t="shared" si="3"/>
        <v>-584362695</v>
      </c>
      <c r="L19" s="23">
        <f t="shared" si="0"/>
        <v>-4.5567101561574327E-3</v>
      </c>
      <c r="N19" s="22">
        <v>0</v>
      </c>
      <c r="P19" s="71">
        <v>1499036489</v>
      </c>
      <c r="Q19" s="71"/>
      <c r="S19" s="22">
        <v>0</v>
      </c>
      <c r="U19" s="22">
        <f t="shared" si="1"/>
        <v>1499036489</v>
      </c>
      <c r="W19" s="23">
        <f t="shared" si="2"/>
        <v>5.9981010870866951E-3</v>
      </c>
    </row>
    <row r="20" spans="1:23" ht="21.75" customHeight="1">
      <c r="A20" s="63" t="s">
        <v>77</v>
      </c>
      <c r="B20" s="63"/>
      <c r="D20" s="22">
        <v>0</v>
      </c>
      <c r="F20" s="22">
        <v>216473095</v>
      </c>
      <c r="H20" s="22">
        <v>0</v>
      </c>
      <c r="J20" s="22">
        <f t="shared" si="3"/>
        <v>216473095</v>
      </c>
      <c r="L20" s="23">
        <f t="shared" si="0"/>
        <v>1.6880015766943042E-3</v>
      </c>
      <c r="N20" s="22">
        <v>0</v>
      </c>
      <c r="P20" s="71">
        <v>1240294438</v>
      </c>
      <c r="Q20" s="71"/>
      <c r="S20" s="22">
        <v>0</v>
      </c>
      <c r="U20" s="22">
        <f t="shared" si="1"/>
        <v>1240294438</v>
      </c>
      <c r="W20" s="23">
        <f t="shared" si="2"/>
        <v>4.9627954165666621E-3</v>
      </c>
    </row>
    <row r="21" spans="1:23" ht="21.75" customHeight="1">
      <c r="A21" s="63" t="s">
        <v>84</v>
      </c>
      <c r="B21" s="63"/>
      <c r="D21" s="22">
        <v>0</v>
      </c>
      <c r="F21" s="22">
        <v>636747190</v>
      </c>
      <c r="H21" s="22">
        <v>0</v>
      </c>
      <c r="J21" s="22">
        <f t="shared" si="3"/>
        <v>636747190</v>
      </c>
      <c r="L21" s="23">
        <f t="shared" si="0"/>
        <v>4.9651909890957475E-3</v>
      </c>
      <c r="N21" s="22">
        <v>0</v>
      </c>
      <c r="P21" s="71">
        <v>1174914502</v>
      </c>
      <c r="Q21" s="71"/>
      <c r="S21" s="22">
        <v>0</v>
      </c>
      <c r="U21" s="22">
        <f t="shared" si="1"/>
        <v>1174914502</v>
      </c>
      <c r="W21" s="23">
        <f t="shared" si="2"/>
        <v>4.7011904002292257E-3</v>
      </c>
    </row>
    <row r="22" spans="1:23" ht="21.75" customHeight="1">
      <c r="A22" s="63" t="s">
        <v>80</v>
      </c>
      <c r="B22" s="63"/>
      <c r="D22" s="22">
        <v>0</v>
      </c>
      <c r="F22" s="22">
        <v>1007997805</v>
      </c>
      <c r="H22" s="22">
        <v>0</v>
      </c>
      <c r="J22" s="22">
        <f t="shared" si="3"/>
        <v>1007997805</v>
      </c>
      <c r="L22" s="23">
        <f t="shared" si="0"/>
        <v>7.8601078999882071E-3</v>
      </c>
      <c r="N22" s="22">
        <v>0</v>
      </c>
      <c r="P22" s="71">
        <f>1999360830-4</f>
        <v>1999360826</v>
      </c>
      <c r="Q22" s="71"/>
      <c r="S22" s="22">
        <v>0</v>
      </c>
      <c r="U22" s="22">
        <f t="shared" si="1"/>
        <v>1999360826</v>
      </c>
      <c r="W22" s="23">
        <f t="shared" si="2"/>
        <v>8.0000509873573537E-3</v>
      </c>
    </row>
    <row r="23" spans="1:23" ht="21.75" customHeight="1">
      <c r="A23" s="63" t="s">
        <v>90</v>
      </c>
      <c r="B23" s="63"/>
      <c r="D23" s="22">
        <v>0</v>
      </c>
      <c r="F23" s="22">
        <v>-58336813</v>
      </c>
      <c r="H23" s="22">
        <v>0</v>
      </c>
      <c r="J23" s="22">
        <f t="shared" si="3"/>
        <v>-58336813</v>
      </c>
      <c r="L23" s="23">
        <f t="shared" si="0"/>
        <v>-4.5489547938195636E-4</v>
      </c>
      <c r="N23" s="22">
        <v>0</v>
      </c>
      <c r="P23" s="71">
        <v>-58336813</v>
      </c>
      <c r="Q23" s="71"/>
      <c r="S23" s="22">
        <v>0</v>
      </c>
      <c r="U23" s="22">
        <f t="shared" si="1"/>
        <v>-58336813</v>
      </c>
      <c r="W23" s="23">
        <f t="shared" si="2"/>
        <v>-2.3342333828437796E-4</v>
      </c>
    </row>
    <row r="24" spans="1:23" ht="21.75" customHeight="1">
      <c r="A24" s="63" t="s">
        <v>91</v>
      </c>
      <c r="B24" s="63"/>
      <c r="D24" s="22">
        <v>0</v>
      </c>
      <c r="F24" s="22">
        <v>-58323883</v>
      </c>
      <c r="H24" s="22">
        <v>0</v>
      </c>
      <c r="J24" s="22">
        <f t="shared" si="3"/>
        <v>-58323883</v>
      </c>
      <c r="L24" s="23">
        <f t="shared" si="0"/>
        <v>-4.5479465456404236E-4</v>
      </c>
      <c r="N24" s="22">
        <v>0</v>
      </c>
      <c r="P24" s="71">
        <v>-58323883</v>
      </c>
      <c r="Q24" s="71"/>
      <c r="S24" s="22">
        <v>0</v>
      </c>
      <c r="U24" s="22">
        <f t="shared" si="1"/>
        <v>-58323883</v>
      </c>
      <c r="W24" s="23">
        <f t="shared" si="2"/>
        <v>-2.3337160142031555E-4</v>
      </c>
    </row>
    <row r="25" spans="1:23" ht="21.75" customHeight="1">
      <c r="A25" s="65" t="s">
        <v>86</v>
      </c>
      <c r="B25" s="65"/>
      <c r="D25" s="24">
        <v>0</v>
      </c>
      <c r="F25" s="24">
        <v>24465520000</v>
      </c>
      <c r="H25" s="24">
        <v>0</v>
      </c>
      <c r="J25" s="22">
        <f t="shared" si="3"/>
        <v>24465520000</v>
      </c>
      <c r="L25" s="23">
        <f t="shared" si="0"/>
        <v>0.19077583906972842</v>
      </c>
      <c r="N25" s="24">
        <v>0</v>
      </c>
      <c r="P25" s="71">
        <v>98651020000</v>
      </c>
      <c r="Q25" s="73"/>
      <c r="S25" s="24">
        <v>0</v>
      </c>
      <c r="U25" s="22">
        <f t="shared" si="1"/>
        <v>98651020000</v>
      </c>
      <c r="W25" s="23">
        <f t="shared" si="2"/>
        <v>0.39473274643163886</v>
      </c>
    </row>
    <row r="26" spans="1:23" ht="21.75" customHeight="1">
      <c r="A26" s="66" t="s">
        <v>55</v>
      </c>
      <c r="B26" s="66"/>
      <c r="D26" s="25">
        <f>SUM(D9:D25)</f>
        <v>0</v>
      </c>
      <c r="F26" s="25">
        <f>SUM(F9:F25)</f>
        <v>50015141451</v>
      </c>
      <c r="H26" s="25">
        <f>SUM(H9:H25)</f>
        <v>14714380144</v>
      </c>
      <c r="J26" s="25">
        <f>SUM(J9:J25)</f>
        <v>64729521595</v>
      </c>
      <c r="L26" s="26">
        <f>SUM(L9:L25)</f>
        <v>0.50474417853649667</v>
      </c>
      <c r="N26" s="25">
        <f>SUM(N9:N25)</f>
        <v>0</v>
      </c>
      <c r="Q26" s="25">
        <f>SUM(P9:Q25)</f>
        <v>171430115503</v>
      </c>
      <c r="S26" s="25">
        <f>SUM(S9:S25)</f>
        <v>18208208836</v>
      </c>
      <c r="U26" s="25">
        <f>SUM(U9:U25)</f>
        <v>189638324339</v>
      </c>
      <c r="W26" s="26">
        <f>SUM(W9:W25)</f>
        <v>0.75880063475296433</v>
      </c>
    </row>
  </sheetData>
  <mergeCells count="45">
    <mergeCell ref="A25:B25"/>
    <mergeCell ref="P25:Q25"/>
    <mergeCell ref="A26:B26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Ehsan aghamohammadi</cp:lastModifiedBy>
  <dcterms:created xsi:type="dcterms:W3CDTF">2025-11-25T05:06:14Z</dcterms:created>
  <dcterms:modified xsi:type="dcterms:W3CDTF">2025-11-30T11:54:02Z</dcterms:modified>
</cp:coreProperties>
</file>